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3"/>
  </bookViews>
  <sheets>
    <sheet name="附件1-1" sheetId="1" r:id="rId1"/>
    <sheet name="附件1-2" sheetId="2" r:id="rId2"/>
    <sheet name="附件1-3" sheetId="3" r:id="rId3"/>
    <sheet name="附件1-4" sheetId="4" r:id="rId4"/>
    <sheet name="附件1-5" sheetId="6" r:id="rId5"/>
    <sheet name="附件1-6" sheetId="5" r:id="rId6"/>
  </sheets>
  <calcPr calcId="144525"/>
</workbook>
</file>

<file path=xl/sharedStrings.xml><?xml version="1.0" encoding="utf-8"?>
<sst xmlns="http://schemas.openxmlformats.org/spreadsheetml/2006/main" count="256" uniqueCount="129">
  <si>
    <t>附件1-1</t>
  </si>
  <si>
    <t>2020年——2021年发行的新增政府一般债券情况表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</si>
  <si>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</si>
  <si>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</si>
  <si>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</si>
  <si>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</si>
  <si>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</si>
  <si>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</si>
  <si>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</si>
  <si>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</si>
  <si>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</si>
  <si>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</si>
  <si>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</si>
  <si>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</si>
  <si>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</si>
  <si>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2020年河北省政府一般债券（二期）</t>
  </si>
  <si>
    <t>2005195</t>
  </si>
  <si>
    <t>一般债券</t>
  </si>
  <si>
    <t>2020</t>
  </si>
  <si>
    <t>2020-03-03</t>
  </si>
  <si>
    <t>3.66</t>
  </si>
  <si>
    <t>30年</t>
  </si>
  <si>
    <t>2020年河北省政府一般债券（十期）</t>
  </si>
  <si>
    <t>104870</t>
  </si>
  <si>
    <t>2020-08-21</t>
  </si>
  <si>
    <t>3.97</t>
  </si>
  <si>
    <t>合计</t>
  </si>
  <si>
    <t>附件1-2</t>
  </si>
  <si>
    <t>2020年——2021年发行的新增地方政府专项债券情况表</t>
  </si>
  <si>
    <t>债券项目资产类型</t>
  </si>
  <si>
    <t>已取得项目收益</t>
  </si>
  <si>
    <t>2020年河北省社会事业专项债券（一期）-2020年河北省政府专项债券（一期）</t>
  </si>
  <si>
    <t>2005016</t>
  </si>
  <si>
    <t>其他自平衡专项债券</t>
  </si>
  <si>
    <t>2020-01-09</t>
  </si>
  <si>
    <t>3.39</t>
  </si>
  <si>
    <t>10年</t>
  </si>
  <si>
    <t>教育、医疗卫生与社会保障</t>
  </si>
  <si>
    <t>2020年河北省民生事业专项债券（八期）-2020年河北省政府专项债券（十八期）</t>
  </si>
  <si>
    <t>160756</t>
  </si>
  <si>
    <t>2020-05-25</t>
  </si>
  <si>
    <t>2.94</t>
  </si>
  <si>
    <t>教育</t>
  </si>
  <si>
    <t>2020年河北省民生事业专项债券（九期）-2020年河北省政府专项债券（二十四期）</t>
  </si>
  <si>
    <t>160927</t>
  </si>
  <si>
    <t>2020-09-14</t>
  </si>
  <si>
    <t>3.36</t>
  </si>
  <si>
    <t>农林建设、教育、医疗卫生与社会保障生态建设与环境保护</t>
  </si>
  <si>
    <t>2020年河北省民生事业专项债券（十三期）-2020年河北省政府专项债券（二十九期）</t>
  </si>
  <si>
    <t>2071021</t>
  </si>
  <si>
    <t>2020-10-22</t>
  </si>
  <si>
    <t>3.51</t>
  </si>
  <si>
    <t>7年</t>
  </si>
  <si>
    <t>市政基础设施类资产</t>
  </si>
  <si>
    <t>2021年河北省高质量发展专项债券（十八期）-2021年河北省政府专项债券（四十三期）</t>
  </si>
  <si>
    <t>2171164</t>
  </si>
  <si>
    <t>2021</t>
  </si>
  <si>
    <t>2021-10-29</t>
  </si>
  <si>
    <t>3.49</t>
  </si>
  <si>
    <t>15年</t>
  </si>
  <si>
    <t>2021年河北省高质量发展专项债券（二十二期）-2021年河北省政府专项债券（四十九期）</t>
  </si>
  <si>
    <t>2171289</t>
  </si>
  <si>
    <t>2021-11-19</t>
  </si>
  <si>
    <t>3.18</t>
  </si>
  <si>
    <t>农林水利建设</t>
  </si>
  <si>
    <t>2021年河北省高质量发展专项债券（二十三期）-2021年河北省政府专项债券（五十期）</t>
  </si>
  <si>
    <t>2171290</t>
  </si>
  <si>
    <t>3.42</t>
  </si>
  <si>
    <t>社会保障生态建设与环境保护、市政基础设施类资产</t>
  </si>
  <si>
    <t>2021年河北省高质量发展专项债券（二十五期）-2021年河北省政府专项债券（五十二期）</t>
  </si>
  <si>
    <t>2171292</t>
  </si>
  <si>
    <t>3.59</t>
  </si>
  <si>
    <t>附件1-3</t>
  </si>
  <si>
    <t>2020年——2021年发行的新增地方政府一般债券资金收支情况表</t>
  </si>
  <si>
    <t>序号</t>
  </si>
  <si>
    <t>2020年——2021年末新增一般债券资金收入</t>
  </si>
  <si>
    <t>2020年——2021年末新增一般债券资金安排的支出</t>
  </si>
  <si>
    <t>金额</t>
  </si>
  <si>
    <t>支出功能分类</t>
  </si>
  <si>
    <t>201一般公共服务支出</t>
  </si>
  <si>
    <t>204公共安全支出</t>
  </si>
  <si>
    <t>205教育支出</t>
  </si>
  <si>
    <t>207文化旅游体育与传媒支出</t>
  </si>
  <si>
    <t>210卫生健康支出</t>
  </si>
  <si>
    <t>211节能环保支出</t>
  </si>
  <si>
    <t>212城乡社区支出</t>
  </si>
  <si>
    <t>213农林水支出</t>
  </si>
  <si>
    <t>214交通运输支出</t>
  </si>
  <si>
    <r>
      <rPr>
        <sz val="11"/>
        <color indexed="8"/>
        <rFont val="宋体"/>
        <charset val="134"/>
        <scheme val="minor"/>
      </rPr>
      <t>备注：支出功能分类按照附件</t>
    </r>
    <r>
      <rPr>
        <sz val="11"/>
        <color indexed="8"/>
        <rFont val="宋体"/>
        <charset val="134"/>
        <scheme val="minor"/>
      </rPr>
      <t>1-6填写。</t>
    </r>
  </si>
  <si>
    <t>附件1-4</t>
  </si>
  <si>
    <t>2020年——2021年发行的新增地方政府专项债券资金收支情况表</t>
  </si>
  <si>
    <t>2020年——2021年末新增专项债券资金收入</t>
  </si>
  <si>
    <t>2020年——2021年末新增专项债券资金安排的支出</t>
  </si>
  <si>
    <t>229其他支出</t>
  </si>
  <si>
    <t>附件1-5</t>
  </si>
  <si>
    <t>债券项目资产类型明细表</t>
  </si>
  <si>
    <t>交通基础设施类资产</t>
  </si>
  <si>
    <t>土地储备</t>
  </si>
  <si>
    <t>保障性住房</t>
  </si>
  <si>
    <t>生态建设与环境保护</t>
  </si>
  <si>
    <t>政权建设</t>
  </si>
  <si>
    <t>教育、科学、文化</t>
  </si>
  <si>
    <t>医疗卫生与社会保障</t>
  </si>
  <si>
    <t>储备物资</t>
  </si>
  <si>
    <t>其他资产</t>
  </si>
  <si>
    <t>附件1-6</t>
  </si>
  <si>
    <t>支出功能分类明细表</t>
  </si>
  <si>
    <t>202外交支出</t>
  </si>
  <si>
    <t>203国防支出</t>
  </si>
  <si>
    <t>206科学技术支出</t>
  </si>
  <si>
    <t>207文化体育与传媒支出</t>
  </si>
  <si>
    <t>208社会保障和就业支出</t>
  </si>
  <si>
    <t>209社会保险基金支出</t>
  </si>
  <si>
    <t>210医疗卫生与计划生育支出</t>
  </si>
  <si>
    <t>215资源勘探信息等支出</t>
  </si>
  <si>
    <t>216商业服务业等支出</t>
  </si>
  <si>
    <t>217金融支出</t>
  </si>
  <si>
    <t>219援助其他地区支出</t>
  </si>
  <si>
    <t>220国土海洋气象等支出</t>
  </si>
  <si>
    <t>221住房保障支出</t>
  </si>
  <si>
    <t>222粮油物资储备支出</t>
  </si>
  <si>
    <t>223国有资本经营预算支出</t>
  </si>
  <si>
    <t>224灾害防治及应急管理支出</t>
  </si>
  <si>
    <t>227预备费</t>
  </si>
  <si>
    <t>230转移性支出</t>
  </si>
  <si>
    <t>231债务还本支出</t>
  </si>
  <si>
    <t>232债务付息支出</t>
  </si>
  <si>
    <t>233债务发行费用支出</t>
  </si>
  <si>
    <t>234抗疫特别国债转移支付支出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</si>
</sst>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黑体"/>
      <charset val="134"/>
    </font>
    <font>
      <sz val="20"/>
      <name val="方正小标宋_GBK"/>
      <charset val="134"/>
    </font>
    <font>
      <b/>
      <sz val="11"/>
      <name val="SimSun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5"/>
      <name val="微软雅黑"/>
      <charset val="134"/>
    </font>
    <font>
      <sz val="9"/>
      <name val="SimSun"/>
      <charset val="134"/>
    </font>
    <font>
      <sz val="11"/>
      <color indexed="8"/>
      <name val="SimSun"/>
      <charset val="0"/>
    </font>
    <font>
      <sz val="9"/>
      <color indexed="8"/>
      <name val="SimSun"/>
      <charset val="0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10" borderId="3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9" borderId="32" applyNumberFormat="0" applyFon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7" fillId="19" borderId="36" applyNumberFormat="0" applyAlignment="0" applyProtection="0">
      <alignment vertical="center"/>
    </xf>
    <xf numFmtId="0" fontId="33" fillId="19" borderId="33" applyNumberFormat="0" applyAlignment="0" applyProtection="0">
      <alignment vertical="center"/>
    </xf>
    <xf numFmtId="0" fontId="34" fillId="31" borderId="38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2" fillId="0" borderId="37" applyNumberFormat="0" applyFill="0" applyAlignment="0" applyProtection="0">
      <alignment vertical="center"/>
    </xf>
    <xf numFmtId="0" fontId="26" fillId="0" borderId="35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49">
      <alignment vertical="center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49" applyFont="1" applyBorder="1" applyAlignment="1">
      <alignment vertical="center"/>
    </xf>
    <xf numFmtId="0" fontId="6" fillId="0" borderId="0" xfId="50">
      <alignment vertical="center"/>
    </xf>
    <xf numFmtId="0" fontId="7" fillId="0" borderId="0" xfId="50" applyFont="1">
      <alignment vertical="center"/>
    </xf>
    <xf numFmtId="0" fontId="8" fillId="0" borderId="1" xfId="50" applyFont="1" applyBorder="1" applyAlignment="1">
      <alignment horizontal="center" vertical="center"/>
    </xf>
    <xf numFmtId="0" fontId="8" fillId="0" borderId="0" xfId="50" applyFont="1" applyAlignment="1">
      <alignment vertical="center"/>
    </xf>
    <xf numFmtId="0" fontId="9" fillId="0" borderId="2" xfId="50" applyFont="1" applyBorder="1" applyAlignment="1">
      <alignment horizontal="center" vertical="center"/>
    </xf>
    <xf numFmtId="0" fontId="10" fillId="0" borderId="0" xfId="50" applyFont="1" applyBorder="1" applyAlignment="1">
      <alignment vertical="center"/>
    </xf>
    <xf numFmtId="0" fontId="11" fillId="0" borderId="2" xfId="50" applyFont="1" applyBorder="1" applyAlignment="1">
      <alignment vertical="center"/>
    </xf>
    <xf numFmtId="0" fontId="11" fillId="0" borderId="0" xfId="5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4" fontId="14" fillId="0" borderId="11" xfId="0" applyNumberFormat="1" applyFont="1" applyFill="1" applyBorder="1" applyAlignment="1">
      <alignment horizontal="right" vertical="center" wrapText="1"/>
    </xf>
    <xf numFmtId="0" fontId="15" fillId="0" borderId="12" xfId="0" applyFont="1" applyFill="1" applyBorder="1" applyAlignment="1">
      <alignment vertical="center" wrapText="1"/>
    </xf>
    <xf numFmtId="4" fontId="14" fillId="0" borderId="2" xfId="0" applyNumberFormat="1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4" fontId="14" fillId="0" borderId="13" xfId="0" applyNumberFormat="1" applyFont="1" applyFill="1" applyBorder="1" applyAlignment="1">
      <alignment horizontal="righ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" fillId="0" borderId="0" xfId="0" applyFont="1">
      <alignment vertical="center"/>
    </xf>
    <xf numFmtId="0" fontId="16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4" fontId="16" fillId="0" borderId="15" xfId="0" applyNumberFormat="1" applyFont="1" applyBorder="1" applyAlignment="1">
      <alignment horizontal="right" vertical="center" wrapText="1"/>
    </xf>
    <xf numFmtId="0" fontId="13" fillId="0" borderId="16" xfId="0" applyFont="1" applyBorder="1" applyAlignment="1">
      <alignment vertical="center" wrapText="1"/>
    </xf>
    <xf numFmtId="4" fontId="16" fillId="0" borderId="2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left" vertical="center" wrapText="1"/>
    </xf>
    <xf numFmtId="4" fontId="14" fillId="0" borderId="21" xfId="0" applyNumberFormat="1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vertical="center" wrapText="1"/>
    </xf>
    <xf numFmtId="0" fontId="14" fillId="0" borderId="21" xfId="0" applyFont="1" applyFill="1" applyBorder="1" applyAlignment="1">
      <alignment horizontal="righ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4" fontId="14" fillId="0" borderId="12" xfId="0" applyNumberFormat="1" applyFont="1" applyFill="1" applyBorder="1" applyAlignment="1">
      <alignment horizontal="right" vertical="center" wrapText="1"/>
    </xf>
    <xf numFmtId="0" fontId="14" fillId="0" borderId="27" xfId="0" applyFont="1" applyFill="1" applyBorder="1" applyAlignment="1">
      <alignment vertical="center" wrapText="1"/>
    </xf>
    <xf numFmtId="0" fontId="16" fillId="0" borderId="28" xfId="0" applyFont="1" applyBorder="1" applyAlignment="1">
      <alignment horizontal="left" vertical="center" wrapText="1"/>
    </xf>
    <xf numFmtId="4" fontId="16" fillId="0" borderId="28" xfId="0" applyNumberFormat="1" applyFont="1" applyBorder="1" applyAlignment="1">
      <alignment horizontal="right" vertical="center" wrapText="1"/>
    </xf>
    <xf numFmtId="0" fontId="16" fillId="0" borderId="28" xfId="0" applyFont="1" applyBorder="1" applyAlignment="1">
      <alignment horizontal="right" vertical="center" wrapText="1"/>
    </xf>
    <xf numFmtId="0" fontId="4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workbookViewId="0">
      <pane xSplit="1" ySplit="5" topLeftCell="F6" activePane="bottomRight" state="frozen"/>
      <selection/>
      <selection pane="topRight"/>
      <selection pane="bottomLeft"/>
      <selection pane="bottomRight" activeCell="A9" sqref="A9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75" customWidth="1"/>
    <col min="5" max="5" width="9" hidden="1"/>
    <col min="6" max="6" width="20.75" customWidth="1"/>
    <col min="7" max="7" width="13.625" customWidth="1"/>
    <col min="8" max="8" width="12.375" customWidth="1"/>
    <col min="9" max="12" width="20.5" customWidth="1"/>
    <col min="13" max="13" width="9.75" customWidth="1"/>
    <col min="14" max="16" width="9" customWidth="1"/>
    <col min="17" max="17" width="9.75" customWidth="1"/>
  </cols>
  <sheetData>
    <row r="1" ht="14.25" customHeight="1" spans="1:1">
      <c r="A1" s="2" t="s">
        <v>0</v>
      </c>
    </row>
    <row r="2" ht="27.95" customHeight="1" spans="1:13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14.25" customHeight="1" spans="1:13">
      <c r="A3" s="40"/>
      <c r="B3" s="40"/>
      <c r="C3" s="40"/>
      <c r="D3" s="40"/>
      <c r="F3" s="40"/>
      <c r="G3" s="40"/>
      <c r="H3" s="40"/>
      <c r="J3" s="40"/>
      <c r="K3" s="40"/>
      <c r="L3" s="40"/>
      <c r="M3" s="15" t="s">
        <v>2</v>
      </c>
    </row>
    <row r="4" ht="18" customHeight="1" spans="1:13">
      <c r="A4" s="41"/>
      <c r="B4" s="42" t="s">
        <v>3</v>
      </c>
      <c r="C4" s="42"/>
      <c r="D4" s="42"/>
      <c r="E4" s="42"/>
      <c r="F4" s="42"/>
      <c r="G4" s="42"/>
      <c r="H4" s="42"/>
      <c r="I4" s="50" t="s">
        <v>4</v>
      </c>
      <c r="J4" s="50"/>
      <c r="K4" s="49" t="s">
        <v>5</v>
      </c>
      <c r="L4" s="49"/>
      <c r="M4" s="51" t="s">
        <v>6</v>
      </c>
    </row>
    <row r="5" ht="27.2" customHeight="1" spans="1:13">
      <c r="A5" s="43" t="s">
        <v>7</v>
      </c>
      <c r="B5" s="44" t="s">
        <v>8</v>
      </c>
      <c r="C5" s="44" t="s">
        <v>9</v>
      </c>
      <c r="D5" s="44" t="s">
        <v>10</v>
      </c>
      <c r="F5" s="44" t="s">
        <v>11</v>
      </c>
      <c r="G5" s="44" t="s">
        <v>12</v>
      </c>
      <c r="H5" s="44" t="s">
        <v>13</v>
      </c>
      <c r="I5" s="22"/>
      <c r="J5" s="44" t="s">
        <v>14</v>
      </c>
      <c r="K5" s="22"/>
      <c r="L5" s="44" t="s">
        <v>14</v>
      </c>
      <c r="M5" s="59"/>
    </row>
    <row r="6" ht="14.25" customHeight="1" spans="1:16">
      <c r="A6" s="45" t="s">
        <v>15</v>
      </c>
      <c r="B6" s="45" t="s">
        <v>16</v>
      </c>
      <c r="C6" s="45" t="s">
        <v>17</v>
      </c>
      <c r="D6" s="46">
        <f>1.62*10000</f>
        <v>16200</v>
      </c>
      <c r="E6" s="47" t="s">
        <v>18</v>
      </c>
      <c r="F6" s="45" t="s">
        <v>19</v>
      </c>
      <c r="G6" s="48" t="s">
        <v>20</v>
      </c>
      <c r="H6" s="45" t="s">
        <v>21</v>
      </c>
      <c r="I6" s="46">
        <f>7.2216*10000</f>
        <v>72216</v>
      </c>
      <c r="J6" s="46">
        <f>1.62*10000</f>
        <v>16200</v>
      </c>
      <c r="K6" s="46">
        <f>7.2216*10000</f>
        <v>72216</v>
      </c>
      <c r="L6" s="46">
        <f>1.62*10000</f>
        <v>16200</v>
      </c>
      <c r="M6" s="60"/>
      <c r="N6" s="40"/>
      <c r="O6" s="40"/>
      <c r="P6" s="40"/>
    </row>
    <row r="7" ht="14.25" customHeight="1" spans="1:16">
      <c r="A7" s="45" t="s">
        <v>22</v>
      </c>
      <c r="B7" s="45" t="s">
        <v>23</v>
      </c>
      <c r="C7" s="45" t="s">
        <v>17</v>
      </c>
      <c r="D7" s="46">
        <f>1.18*10000</f>
        <v>11800</v>
      </c>
      <c r="E7" s="47" t="s">
        <v>18</v>
      </c>
      <c r="F7" s="45" t="s">
        <v>24</v>
      </c>
      <c r="G7" s="48" t="s">
        <v>25</v>
      </c>
      <c r="H7" s="45" t="s">
        <v>21</v>
      </c>
      <c r="I7" s="46">
        <f>6.695431*10000</f>
        <v>66954.31</v>
      </c>
      <c r="J7" s="46">
        <f>1.18*10000</f>
        <v>11800</v>
      </c>
      <c r="K7" s="46">
        <f>6.695431*10000</f>
        <v>66954.31</v>
      </c>
      <c r="L7" s="46">
        <f>1.18*10000</f>
        <v>11800</v>
      </c>
      <c r="M7" s="60"/>
      <c r="N7" s="40"/>
      <c r="O7" s="40"/>
      <c r="P7" s="40"/>
    </row>
    <row r="8" ht="14.25" customHeight="1" spans="1:16">
      <c r="A8" s="56" t="s">
        <v>26</v>
      </c>
      <c r="B8" s="56"/>
      <c r="C8" s="56"/>
      <c r="D8" s="57">
        <f>SUM(D6:D7)</f>
        <v>28000</v>
      </c>
      <c r="E8" s="40"/>
      <c r="F8" s="56"/>
      <c r="G8" s="58"/>
      <c r="H8" s="56"/>
      <c r="I8" s="57">
        <f>SUM(I6:I7)</f>
        <v>139170.31</v>
      </c>
      <c r="J8" s="57">
        <f>SUM(J6:J7)</f>
        <v>28000</v>
      </c>
      <c r="K8" s="57">
        <f>SUM(K6:K7)</f>
        <v>139170.31</v>
      </c>
      <c r="L8" s="57">
        <f>SUM(L6:L7)</f>
        <v>28000</v>
      </c>
      <c r="M8" s="60"/>
      <c r="N8" s="40"/>
      <c r="O8" s="40"/>
      <c r="P8" s="40"/>
    </row>
    <row r="9" spans="1:1">
      <c r="A9" s="34"/>
    </row>
  </sheetData>
  <mergeCells count="5">
    <mergeCell ref="A2:M2"/>
    <mergeCell ref="B4:H4"/>
    <mergeCell ref="I4:J4"/>
    <mergeCell ref="K4:L4"/>
    <mergeCell ref="M4:M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H11" sqref="H11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75" customWidth="1"/>
    <col min="5" max="5" width="9" hidden="1"/>
    <col min="6" max="6" width="20.75" customWidth="1"/>
    <col min="7" max="7" width="13.625" customWidth="1"/>
    <col min="8" max="8" width="12.375" customWidth="1"/>
    <col min="9" max="13" width="20.5" customWidth="1"/>
    <col min="14" max="14" width="16" customWidth="1"/>
    <col min="15" max="15" width="9.75" customWidth="1"/>
    <col min="16" max="18" width="9" customWidth="1"/>
    <col min="19" max="19" width="9.75" customWidth="1"/>
  </cols>
  <sheetData>
    <row r="1" ht="14.25" customHeight="1" spans="1:1">
      <c r="A1" s="2" t="s">
        <v>27</v>
      </c>
    </row>
    <row r="2" ht="27.95" customHeight="1" spans="1:15">
      <c r="A2" s="14" t="s">
        <v>28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ht="14.25" customHeight="1" spans="1:15">
      <c r="A3" s="40"/>
      <c r="B3" s="40"/>
      <c r="C3" s="40"/>
      <c r="D3" s="40"/>
      <c r="F3" s="40"/>
      <c r="G3" s="40"/>
      <c r="H3" s="40"/>
      <c r="K3" s="40"/>
      <c r="L3" s="40"/>
      <c r="M3" s="40"/>
      <c r="O3" s="15" t="s">
        <v>2</v>
      </c>
    </row>
    <row r="4" ht="18" customHeight="1" spans="1:15">
      <c r="A4" s="41"/>
      <c r="B4" s="42" t="s">
        <v>3</v>
      </c>
      <c r="C4" s="42"/>
      <c r="D4" s="42"/>
      <c r="E4" s="42"/>
      <c r="F4" s="42"/>
      <c r="G4" s="42"/>
      <c r="H4" s="42"/>
      <c r="I4" s="49" t="s">
        <v>29</v>
      </c>
      <c r="J4" s="50" t="s">
        <v>4</v>
      </c>
      <c r="K4" s="50"/>
      <c r="L4" s="49" t="s">
        <v>5</v>
      </c>
      <c r="M4" s="49"/>
      <c r="N4" s="49" t="s">
        <v>30</v>
      </c>
      <c r="O4" s="51" t="s">
        <v>6</v>
      </c>
    </row>
    <row r="5" ht="27.2" customHeight="1" spans="1:15">
      <c r="A5" s="43" t="s">
        <v>7</v>
      </c>
      <c r="B5" s="44" t="s">
        <v>8</v>
      </c>
      <c r="C5" s="44" t="s">
        <v>9</v>
      </c>
      <c r="D5" s="44" t="s">
        <v>10</v>
      </c>
      <c r="F5" s="44" t="s">
        <v>11</v>
      </c>
      <c r="G5" s="44" t="s">
        <v>12</v>
      </c>
      <c r="H5" s="44" t="s">
        <v>13</v>
      </c>
      <c r="I5" s="52"/>
      <c r="J5" s="22"/>
      <c r="K5" s="44" t="s">
        <v>14</v>
      </c>
      <c r="L5" s="22"/>
      <c r="M5" s="44" t="s">
        <v>14</v>
      </c>
      <c r="N5" s="52"/>
      <c r="O5" s="53"/>
    </row>
    <row r="6" ht="27.2" customHeight="1" spans="1:15">
      <c r="A6" s="45" t="s">
        <v>31</v>
      </c>
      <c r="B6" s="45" t="s">
        <v>32</v>
      </c>
      <c r="C6" s="45" t="s">
        <v>33</v>
      </c>
      <c r="D6" s="46">
        <f>1.2*10000</f>
        <v>12000</v>
      </c>
      <c r="E6" s="47" t="s">
        <v>18</v>
      </c>
      <c r="F6" s="45" t="s">
        <v>34</v>
      </c>
      <c r="G6" s="48" t="s">
        <v>35</v>
      </c>
      <c r="H6" s="45" t="s">
        <v>36</v>
      </c>
      <c r="I6" s="12" t="s">
        <v>37</v>
      </c>
      <c r="J6" s="46">
        <f>12.7*10000</f>
        <v>127000</v>
      </c>
      <c r="K6" s="46">
        <f>1.2*10000</f>
        <v>12000</v>
      </c>
      <c r="L6" s="46">
        <f>12.7*10000</f>
        <v>127000</v>
      </c>
      <c r="M6" s="46">
        <f>1.2*10000</f>
        <v>12000</v>
      </c>
      <c r="N6" s="54">
        <v>15</v>
      </c>
      <c r="O6" s="30"/>
    </row>
    <row r="7" ht="27.2" customHeight="1" spans="1:15">
      <c r="A7" s="45" t="s">
        <v>38</v>
      </c>
      <c r="B7" s="45" t="s">
        <v>39</v>
      </c>
      <c r="C7" s="45" t="s">
        <v>33</v>
      </c>
      <c r="D7" s="46">
        <f>0.58*10000</f>
        <v>5800</v>
      </c>
      <c r="E7" s="47" t="s">
        <v>18</v>
      </c>
      <c r="F7" s="45" t="s">
        <v>40</v>
      </c>
      <c r="G7" s="48" t="s">
        <v>41</v>
      </c>
      <c r="H7" s="45" t="s">
        <v>36</v>
      </c>
      <c r="I7" s="12" t="s">
        <v>42</v>
      </c>
      <c r="J7" s="46">
        <f>4.5*10000</f>
        <v>45000</v>
      </c>
      <c r="K7" s="46">
        <f>0.58*10000</f>
        <v>5800</v>
      </c>
      <c r="L7" s="46">
        <f>4.5*10000</f>
        <v>45000</v>
      </c>
      <c r="M7" s="46">
        <f>0.58*10000</f>
        <v>5800</v>
      </c>
      <c r="N7" s="54">
        <v>10</v>
      </c>
      <c r="O7" s="30"/>
    </row>
    <row r="8" ht="27.2" customHeight="1" spans="1:15">
      <c r="A8" s="45" t="s">
        <v>43</v>
      </c>
      <c r="B8" s="45" t="s">
        <v>44</v>
      </c>
      <c r="C8" s="45" t="s">
        <v>33</v>
      </c>
      <c r="D8" s="46">
        <f>5.57*10000</f>
        <v>55700</v>
      </c>
      <c r="E8" s="47" t="s">
        <v>18</v>
      </c>
      <c r="F8" s="45" t="s">
        <v>45</v>
      </c>
      <c r="G8" s="48" t="s">
        <v>46</v>
      </c>
      <c r="H8" s="45" t="s">
        <v>36</v>
      </c>
      <c r="I8" s="45" t="s">
        <v>47</v>
      </c>
      <c r="J8" s="46">
        <f>15.354*10000</f>
        <v>153540</v>
      </c>
      <c r="K8" s="46">
        <f>5.57*10000</f>
        <v>55700</v>
      </c>
      <c r="L8" s="46">
        <f>14.354*10000</f>
        <v>143540</v>
      </c>
      <c r="M8" s="46">
        <f>5.57*10000</f>
        <v>55700</v>
      </c>
      <c r="N8" s="54">
        <v>8.5</v>
      </c>
      <c r="O8" s="30"/>
    </row>
    <row r="9" ht="27.2" customHeight="1" spans="1:15">
      <c r="A9" s="45" t="s">
        <v>48</v>
      </c>
      <c r="B9" s="45" t="s">
        <v>49</v>
      </c>
      <c r="C9" s="45" t="s">
        <v>33</v>
      </c>
      <c r="D9" s="46">
        <f>0.5*10000</f>
        <v>5000</v>
      </c>
      <c r="E9" s="47" t="s">
        <v>18</v>
      </c>
      <c r="F9" s="45" t="s">
        <v>50</v>
      </c>
      <c r="G9" s="48" t="s">
        <v>51</v>
      </c>
      <c r="H9" s="45" t="s">
        <v>52</v>
      </c>
      <c r="I9" s="55" t="s">
        <v>53</v>
      </c>
      <c r="J9" s="46">
        <f>3*10000</f>
        <v>30000</v>
      </c>
      <c r="K9" s="46">
        <f>0.5*10000</f>
        <v>5000</v>
      </c>
      <c r="L9" s="46">
        <f>3*10000</f>
        <v>30000</v>
      </c>
      <c r="M9" s="46">
        <f>0.5*10000</f>
        <v>5000</v>
      </c>
      <c r="N9" s="54">
        <v>7</v>
      </c>
      <c r="O9" s="30"/>
    </row>
    <row r="10" ht="27.2" customHeight="1" spans="1:15">
      <c r="A10" s="45" t="s">
        <v>54</v>
      </c>
      <c r="B10" s="45" t="s">
        <v>55</v>
      </c>
      <c r="C10" s="45" t="s">
        <v>33</v>
      </c>
      <c r="D10" s="46">
        <f>0.4*10000</f>
        <v>4000</v>
      </c>
      <c r="E10" s="47" t="s">
        <v>56</v>
      </c>
      <c r="F10" s="45" t="s">
        <v>57</v>
      </c>
      <c r="G10" s="48" t="s">
        <v>58</v>
      </c>
      <c r="H10" s="45" t="s">
        <v>59</v>
      </c>
      <c r="I10" s="55" t="s">
        <v>42</v>
      </c>
      <c r="J10" s="46">
        <f>4.5*10000</f>
        <v>45000</v>
      </c>
      <c r="K10" s="46">
        <f>0.4*10000</f>
        <v>4000</v>
      </c>
      <c r="L10" s="46">
        <f>4.5*10000</f>
        <v>45000</v>
      </c>
      <c r="M10" s="46">
        <f>0.4*10000</f>
        <v>4000</v>
      </c>
      <c r="N10" s="54">
        <v>10</v>
      </c>
      <c r="O10" s="30"/>
    </row>
    <row r="11" ht="27.2" customHeight="1" spans="1:15">
      <c r="A11" s="45" t="s">
        <v>60</v>
      </c>
      <c r="B11" s="45" t="s">
        <v>61</v>
      </c>
      <c r="C11" s="45" t="s">
        <v>33</v>
      </c>
      <c r="D11" s="46">
        <f>0.34*10000</f>
        <v>3400</v>
      </c>
      <c r="E11" s="47" t="s">
        <v>56</v>
      </c>
      <c r="F11" s="45" t="s">
        <v>62</v>
      </c>
      <c r="G11" s="48" t="s">
        <v>63</v>
      </c>
      <c r="H11" s="45" t="s">
        <v>36</v>
      </c>
      <c r="I11" s="55" t="s">
        <v>64</v>
      </c>
      <c r="J11" s="46">
        <f>3.0185*10000</f>
        <v>30185</v>
      </c>
      <c r="K11" s="46">
        <f>0.34*10000</f>
        <v>3400</v>
      </c>
      <c r="L11" s="46">
        <f>3.0185*10000</f>
        <v>30185</v>
      </c>
      <c r="M11" s="46">
        <f>0.34*10000</f>
        <v>3400</v>
      </c>
      <c r="N11" s="54">
        <v>0</v>
      </c>
      <c r="O11" s="30"/>
    </row>
    <row r="12" ht="24" customHeight="1" spans="1:18">
      <c r="A12" s="45" t="s">
        <v>65</v>
      </c>
      <c r="B12" s="45" t="s">
        <v>66</v>
      </c>
      <c r="C12" s="45" t="s">
        <v>33</v>
      </c>
      <c r="D12" s="46">
        <f>1.3*10000</f>
        <v>13000</v>
      </c>
      <c r="E12" s="47" t="s">
        <v>56</v>
      </c>
      <c r="F12" s="45" t="s">
        <v>62</v>
      </c>
      <c r="G12" s="48" t="s">
        <v>67</v>
      </c>
      <c r="H12" s="45" t="s">
        <v>59</v>
      </c>
      <c r="I12" s="55" t="s">
        <v>68</v>
      </c>
      <c r="J12" s="46">
        <f>7.22754*10000</f>
        <v>72275.4</v>
      </c>
      <c r="K12" s="46">
        <f>1.3*10000</f>
        <v>13000</v>
      </c>
      <c r="L12" s="46">
        <f>5.22754*10000</f>
        <v>52275.4</v>
      </c>
      <c r="M12" s="46">
        <f>1.3*10000</f>
        <v>13000</v>
      </c>
      <c r="N12" s="54">
        <v>0</v>
      </c>
      <c r="O12" s="30"/>
      <c r="P12" s="40"/>
      <c r="Q12" s="40"/>
      <c r="R12" s="40"/>
    </row>
    <row r="13" ht="28" customHeight="1" spans="1:18">
      <c r="A13" s="45" t="s">
        <v>69</v>
      </c>
      <c r="B13" s="45" t="s">
        <v>70</v>
      </c>
      <c r="C13" s="45" t="s">
        <v>33</v>
      </c>
      <c r="D13" s="46">
        <f>0.45*10000</f>
        <v>4500</v>
      </c>
      <c r="E13" s="47" t="s">
        <v>56</v>
      </c>
      <c r="F13" s="45" t="s">
        <v>62</v>
      </c>
      <c r="G13" s="48" t="s">
        <v>71</v>
      </c>
      <c r="H13" s="45" t="s">
        <v>21</v>
      </c>
      <c r="I13" s="55" t="s">
        <v>68</v>
      </c>
      <c r="J13" s="46">
        <f>4.07*10000</f>
        <v>40700</v>
      </c>
      <c r="K13" s="46">
        <f>0.45*10000</f>
        <v>4500</v>
      </c>
      <c r="L13" s="46">
        <f>3.07*10000</f>
        <v>30700</v>
      </c>
      <c r="M13" s="46">
        <f>0.45*10000</f>
        <v>4500</v>
      </c>
      <c r="N13" s="54">
        <v>0</v>
      </c>
      <c r="O13" s="30"/>
      <c r="P13" s="40"/>
      <c r="Q13" s="40"/>
      <c r="R13" s="40"/>
    </row>
    <row r="14" spans="1:1">
      <c r="A14" s="34"/>
    </row>
  </sheetData>
  <mergeCells count="7">
    <mergeCell ref="A2:O2"/>
    <mergeCell ref="B4:H4"/>
    <mergeCell ref="J4:K4"/>
    <mergeCell ref="L4:M4"/>
    <mergeCell ref="I4:I5"/>
    <mergeCell ref="N4:N5"/>
    <mergeCell ref="O4:O5"/>
  </mergeCells>
  <pageMargins left="0.75" right="0.75" top="0.268999993801117" bottom="0.268999993801117" header="0" footer="0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workbookViewId="0">
      <pane ySplit="5" topLeftCell="A6" activePane="bottomLeft" state="frozen"/>
      <selection/>
      <selection pane="bottomLeft" activeCell="B4" sqref="B4:C4"/>
    </sheetView>
  </sheetViews>
  <sheetFormatPr defaultColWidth="10" defaultRowHeight="13.5" outlineLevelCol="4"/>
  <cols>
    <col min="1" max="1" width="8.625" customWidth="1"/>
    <col min="2" max="2" width="47" customWidth="1"/>
    <col min="3" max="3" width="20.25" customWidth="1"/>
    <col min="4" max="4" width="28.5" customWidth="1"/>
    <col min="5" max="5" width="20.25" customWidth="1"/>
  </cols>
  <sheetData>
    <row r="1" ht="15" customHeight="1" spans="1:1">
      <c r="A1" s="2" t="s">
        <v>72</v>
      </c>
    </row>
    <row r="2" ht="29.25" customHeight="1" spans="1:5">
      <c r="A2" s="14" t="s">
        <v>73</v>
      </c>
      <c r="B2" s="14"/>
      <c r="C2" s="14"/>
      <c r="D2" s="14"/>
      <c r="E2" s="14"/>
    </row>
    <row r="3" ht="14.25" customHeight="1" spans="5:5">
      <c r="E3" s="15" t="s">
        <v>2</v>
      </c>
    </row>
    <row r="4" ht="19.5" customHeight="1" spans="1:5">
      <c r="A4" s="16" t="s">
        <v>74</v>
      </c>
      <c r="B4" s="17" t="s">
        <v>75</v>
      </c>
      <c r="C4" s="17"/>
      <c r="D4" s="18" t="s">
        <v>76</v>
      </c>
      <c r="E4" s="19"/>
    </row>
    <row r="5" ht="19.5" customHeight="1" spans="1:5">
      <c r="A5" s="20"/>
      <c r="B5" s="21" t="s">
        <v>7</v>
      </c>
      <c r="C5" s="22" t="s">
        <v>77</v>
      </c>
      <c r="D5" s="22" t="s">
        <v>78</v>
      </c>
      <c r="E5" s="23" t="s">
        <v>77</v>
      </c>
    </row>
    <row r="6" ht="14.25" customHeight="1" spans="1:5">
      <c r="A6" s="35" t="s">
        <v>26</v>
      </c>
      <c r="B6" s="36"/>
      <c r="C6" s="37">
        <v>28000</v>
      </c>
      <c r="D6" s="38"/>
      <c r="E6" s="39">
        <v>28000</v>
      </c>
    </row>
    <row r="7" ht="14.25" customHeight="1" spans="1:5">
      <c r="A7" s="29">
        <v>1</v>
      </c>
      <c r="B7" s="30" t="s">
        <v>15</v>
      </c>
      <c r="C7" s="31">
        <f>1.62*10000</f>
        <v>16200</v>
      </c>
      <c r="D7" s="32" t="s">
        <v>79</v>
      </c>
      <c r="E7" s="28">
        <f>0.03*10000</f>
        <v>300</v>
      </c>
    </row>
    <row r="8" ht="14.25" customHeight="1" spans="1:5">
      <c r="A8" s="29">
        <v>2</v>
      </c>
      <c r="B8" s="30" t="s">
        <v>22</v>
      </c>
      <c r="C8" s="31">
        <f>1.18*10000</f>
        <v>11800</v>
      </c>
      <c r="D8" s="32" t="s">
        <v>80</v>
      </c>
      <c r="E8" s="28">
        <f>0.1526*10000</f>
        <v>1526</v>
      </c>
    </row>
    <row r="9" ht="14.25" customHeight="1" spans="1:5">
      <c r="A9" s="29">
        <v>3</v>
      </c>
      <c r="B9" s="30"/>
      <c r="C9" s="31"/>
      <c r="D9" s="32" t="s">
        <v>81</v>
      </c>
      <c r="E9" s="28">
        <f>0.2*10000</f>
        <v>2000</v>
      </c>
    </row>
    <row r="10" ht="14.25" customHeight="1" spans="1:5">
      <c r="A10" s="29">
        <v>4</v>
      </c>
      <c r="B10" s="30"/>
      <c r="C10" s="31"/>
      <c r="D10" s="32" t="s">
        <v>82</v>
      </c>
      <c r="E10" s="28">
        <f>0.1673877*10000</f>
        <v>1673.877</v>
      </c>
    </row>
    <row r="11" ht="14.25" customHeight="1" spans="1:5">
      <c r="A11" s="29">
        <v>5</v>
      </c>
      <c r="B11" s="30"/>
      <c r="C11" s="31"/>
      <c r="D11" s="32" t="s">
        <v>83</v>
      </c>
      <c r="E11" s="28">
        <f>0.137*10000</f>
        <v>1370</v>
      </c>
    </row>
    <row r="12" ht="14.25" customHeight="1" spans="1:5">
      <c r="A12" s="29">
        <v>6</v>
      </c>
      <c r="B12" s="30"/>
      <c r="C12" s="31"/>
      <c r="D12" s="32" t="s">
        <v>84</v>
      </c>
      <c r="E12" s="28">
        <f>0.012*10000</f>
        <v>120</v>
      </c>
    </row>
    <row r="13" ht="14.25" customHeight="1" spans="1:5">
      <c r="A13" s="29">
        <v>7</v>
      </c>
      <c r="B13" s="30"/>
      <c r="C13" s="31"/>
      <c r="D13" s="32" t="s">
        <v>85</v>
      </c>
      <c r="E13" s="28">
        <f>0.9089123*10000</f>
        <v>9089.123</v>
      </c>
    </row>
    <row r="14" ht="14.25" customHeight="1" spans="1:5">
      <c r="A14" s="29">
        <v>8</v>
      </c>
      <c r="B14" s="30"/>
      <c r="C14" s="31"/>
      <c r="D14" s="32" t="s">
        <v>86</v>
      </c>
      <c r="E14" s="28">
        <f>0.4356*10000</f>
        <v>4356</v>
      </c>
    </row>
    <row r="15" ht="14.25" customHeight="1" spans="1:5">
      <c r="A15" s="29">
        <v>9</v>
      </c>
      <c r="B15" s="30"/>
      <c r="C15" s="31"/>
      <c r="D15" s="32" t="s">
        <v>87</v>
      </c>
      <c r="E15" s="28">
        <f>0.7565*10000</f>
        <v>7565</v>
      </c>
    </row>
    <row r="16" spans="1:1">
      <c r="A16" s="34" t="s">
        <v>88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8"/>
  <sheetViews>
    <sheetView tabSelected="1" topLeftCell="A46" workbookViewId="0">
      <selection activeCell="B54" sqref="B54"/>
    </sheetView>
  </sheetViews>
  <sheetFormatPr defaultColWidth="9" defaultRowHeight="13.5" customHeight="1" outlineLevelCol="4"/>
  <cols>
    <col min="1" max="1" width="4.875" customWidth="1"/>
    <col min="2" max="2" width="55.625" customWidth="1"/>
    <col min="3" max="3" width="20.25" customWidth="1"/>
    <col min="4" max="4" width="16.5" customWidth="1"/>
    <col min="5" max="5" width="20.25" customWidth="1"/>
    <col min="16380" max="16383" width="9.75" customWidth="1"/>
  </cols>
  <sheetData>
    <row r="1" ht="15" customHeight="1" spans="1:2">
      <c r="A1" s="2"/>
      <c r="B1" s="2" t="s">
        <v>89</v>
      </c>
    </row>
    <row r="2" ht="29.25" customHeight="1" spans="1:5">
      <c r="A2" s="14" t="s">
        <v>90</v>
      </c>
      <c r="B2" s="14"/>
      <c r="C2" s="14"/>
      <c r="D2" s="14"/>
      <c r="E2" s="14"/>
    </row>
    <row r="3" ht="14.25" customHeight="1" spans="5:5">
      <c r="E3" s="15" t="s">
        <v>2</v>
      </c>
    </row>
    <row r="4" ht="33" customHeight="1" spans="1:5">
      <c r="A4" s="16" t="s">
        <v>74</v>
      </c>
      <c r="B4" s="17" t="s">
        <v>91</v>
      </c>
      <c r="C4" s="17"/>
      <c r="D4" s="18" t="s">
        <v>92</v>
      </c>
      <c r="E4" s="19"/>
    </row>
    <row r="5" ht="19.5" customHeight="1" spans="1:5">
      <c r="A5" s="20"/>
      <c r="B5" s="21" t="s">
        <v>7</v>
      </c>
      <c r="C5" s="22" t="s">
        <v>77</v>
      </c>
      <c r="D5" s="22" t="s">
        <v>78</v>
      </c>
      <c r="E5" s="23" t="s">
        <v>77</v>
      </c>
    </row>
    <row r="6" ht="14.25" customHeight="1" spans="1:5">
      <c r="A6" s="24" t="s">
        <v>26</v>
      </c>
      <c r="B6" s="25"/>
      <c r="C6" s="26">
        <v>103400</v>
      </c>
      <c r="D6" s="27"/>
      <c r="E6" s="28">
        <v>103400</v>
      </c>
    </row>
    <row r="7" ht="27" spans="1:5">
      <c r="A7" s="29">
        <v>1</v>
      </c>
      <c r="B7" s="30" t="s">
        <v>65</v>
      </c>
      <c r="C7" s="31">
        <f>0.13*10000</f>
        <v>1300</v>
      </c>
      <c r="D7" s="32" t="s">
        <v>93</v>
      </c>
      <c r="E7" s="28">
        <v>103400</v>
      </c>
    </row>
    <row r="8" ht="27" spans="1:5">
      <c r="A8" s="29">
        <v>2</v>
      </c>
      <c r="B8" s="30" t="s">
        <v>69</v>
      </c>
      <c r="C8" s="31">
        <f>0.0225*10000</f>
        <v>225</v>
      </c>
      <c r="D8" s="32"/>
      <c r="E8" s="28"/>
    </row>
    <row r="9" ht="27" spans="1:5">
      <c r="A9" s="29">
        <v>3</v>
      </c>
      <c r="B9" s="30" t="s">
        <v>69</v>
      </c>
      <c r="C9" s="31">
        <f>0.0225*10000</f>
        <v>225</v>
      </c>
      <c r="D9" s="32"/>
      <c r="E9" s="28"/>
    </row>
    <row r="10" ht="27" spans="1:5">
      <c r="A10" s="29">
        <v>4</v>
      </c>
      <c r="B10" s="30" t="s">
        <v>65</v>
      </c>
      <c r="C10" s="31">
        <f>0.13*10000</f>
        <v>1300</v>
      </c>
      <c r="D10" s="33"/>
      <c r="E10" s="33"/>
    </row>
    <row r="11" ht="27" spans="1:5">
      <c r="A11" s="29">
        <v>5</v>
      </c>
      <c r="B11" s="30" t="s">
        <v>54</v>
      </c>
      <c r="C11" s="31">
        <f>0.04*10000</f>
        <v>400</v>
      </c>
      <c r="D11" s="33"/>
      <c r="E11" s="33"/>
    </row>
    <row r="12" ht="27" spans="1:5">
      <c r="A12" s="29">
        <v>6</v>
      </c>
      <c r="B12" s="30" t="s">
        <v>69</v>
      </c>
      <c r="C12" s="31">
        <f>0.0225*10000</f>
        <v>225</v>
      </c>
      <c r="D12" s="33"/>
      <c r="E12" s="33"/>
    </row>
    <row r="13" ht="27" spans="1:5">
      <c r="A13" s="29">
        <v>7</v>
      </c>
      <c r="B13" s="30" t="s">
        <v>69</v>
      </c>
      <c r="C13" s="31">
        <f>0.0225*10000</f>
        <v>225</v>
      </c>
      <c r="D13" s="33"/>
      <c r="E13" s="33"/>
    </row>
    <row r="14" ht="27" spans="1:5">
      <c r="A14" s="29">
        <v>8</v>
      </c>
      <c r="B14" s="30" t="s">
        <v>54</v>
      </c>
      <c r="C14" s="31">
        <f>0.04*10000</f>
        <v>400</v>
      </c>
      <c r="D14" s="33"/>
      <c r="E14" s="33"/>
    </row>
    <row r="15" ht="27" spans="1:5">
      <c r="A15" s="29">
        <v>9</v>
      </c>
      <c r="B15" s="30" t="s">
        <v>69</v>
      </c>
      <c r="C15" s="31">
        <f>0.0225*10000</f>
        <v>225</v>
      </c>
      <c r="D15" s="33"/>
      <c r="E15" s="33"/>
    </row>
    <row r="16" ht="27" spans="1:5">
      <c r="A16" s="29">
        <v>10</v>
      </c>
      <c r="B16" s="30" t="s">
        <v>69</v>
      </c>
      <c r="C16" s="31">
        <f>0.0225*10000</f>
        <v>225</v>
      </c>
      <c r="D16" s="33"/>
      <c r="E16" s="33"/>
    </row>
    <row r="17" ht="27" spans="1:5">
      <c r="A17" s="29">
        <v>11</v>
      </c>
      <c r="B17" s="30" t="s">
        <v>69</v>
      </c>
      <c r="C17" s="31">
        <f>0.0225*10000</f>
        <v>225</v>
      </c>
      <c r="D17" s="33"/>
      <c r="E17" s="33"/>
    </row>
    <row r="18" ht="27" spans="1:5">
      <c r="A18" s="29">
        <v>12</v>
      </c>
      <c r="B18" s="30" t="s">
        <v>69</v>
      </c>
      <c r="C18" s="31">
        <f>0.0225*10000</f>
        <v>225</v>
      </c>
      <c r="D18" s="33"/>
      <c r="E18" s="33"/>
    </row>
    <row r="19" ht="27" spans="1:5">
      <c r="A19" s="29">
        <v>13</v>
      </c>
      <c r="B19" s="30" t="s">
        <v>54</v>
      </c>
      <c r="C19" s="31">
        <f>0.04*10000</f>
        <v>400</v>
      </c>
      <c r="D19" s="33"/>
      <c r="E19" s="33"/>
    </row>
    <row r="20" ht="27" spans="1:5">
      <c r="A20" s="29">
        <v>14</v>
      </c>
      <c r="B20" s="30" t="s">
        <v>65</v>
      </c>
      <c r="C20" s="31">
        <f>0.13*10000</f>
        <v>1300</v>
      </c>
      <c r="D20" s="33"/>
      <c r="E20" s="33"/>
    </row>
    <row r="21" ht="27" spans="1:5">
      <c r="A21" s="29">
        <v>15</v>
      </c>
      <c r="B21" s="30" t="s">
        <v>31</v>
      </c>
      <c r="C21" s="31">
        <f>0.24*10000</f>
        <v>2400</v>
      </c>
      <c r="D21" s="33"/>
      <c r="E21" s="33"/>
    </row>
    <row r="22" ht="27" spans="1:5">
      <c r="A22" s="29">
        <v>16</v>
      </c>
      <c r="B22" s="30" t="s">
        <v>31</v>
      </c>
      <c r="C22" s="31">
        <f>0.24*10000</f>
        <v>2400</v>
      </c>
      <c r="D22" s="33"/>
      <c r="E22" s="33"/>
    </row>
    <row r="23" ht="27" spans="1:5">
      <c r="A23" s="29">
        <v>17</v>
      </c>
      <c r="B23" s="30" t="s">
        <v>31</v>
      </c>
      <c r="C23" s="31">
        <f>0.24*10000</f>
        <v>2400</v>
      </c>
      <c r="D23" s="33"/>
      <c r="E23" s="33"/>
    </row>
    <row r="24" ht="27" spans="1:5">
      <c r="A24" s="29">
        <v>18</v>
      </c>
      <c r="B24" s="30" t="s">
        <v>31</v>
      </c>
      <c r="C24" s="31">
        <f>0.24*10000</f>
        <v>2400</v>
      </c>
      <c r="D24" s="33"/>
      <c r="E24" s="33"/>
    </row>
    <row r="25" ht="27" spans="1:5">
      <c r="A25" s="29">
        <v>19</v>
      </c>
      <c r="B25" s="30" t="s">
        <v>54</v>
      </c>
      <c r="C25" s="31">
        <f>0.04*10000</f>
        <v>400</v>
      </c>
      <c r="D25" s="33"/>
      <c r="E25" s="33"/>
    </row>
    <row r="26" ht="27" spans="1:5">
      <c r="A26" s="29">
        <v>20</v>
      </c>
      <c r="B26" s="30" t="s">
        <v>60</v>
      </c>
      <c r="C26" s="31">
        <f>0.068*10000</f>
        <v>680</v>
      </c>
      <c r="D26" s="33"/>
      <c r="E26" s="33"/>
    </row>
    <row r="27" ht="27" spans="1:5">
      <c r="A27" s="29">
        <v>21</v>
      </c>
      <c r="B27" s="30" t="s">
        <v>60</v>
      </c>
      <c r="C27" s="31">
        <f>0.068*10000</f>
        <v>680</v>
      </c>
      <c r="D27" s="33"/>
      <c r="E27" s="33"/>
    </row>
    <row r="28" ht="27" spans="1:5">
      <c r="A28" s="29">
        <v>22</v>
      </c>
      <c r="B28" s="30" t="s">
        <v>54</v>
      </c>
      <c r="C28" s="31">
        <f>0.04*10000</f>
        <v>400</v>
      </c>
      <c r="D28" s="33"/>
      <c r="E28" s="33"/>
    </row>
    <row r="29" ht="27" spans="1:5">
      <c r="A29" s="29">
        <v>23</v>
      </c>
      <c r="B29" s="30" t="s">
        <v>69</v>
      </c>
      <c r="C29" s="31">
        <f>0.0225*10000</f>
        <v>225</v>
      </c>
      <c r="D29" s="33"/>
      <c r="E29" s="33"/>
    </row>
    <row r="30" ht="27" spans="1:5">
      <c r="A30" s="29">
        <v>24</v>
      </c>
      <c r="B30" s="30" t="s">
        <v>69</v>
      </c>
      <c r="C30" s="31">
        <f>0.0225*10000</f>
        <v>225</v>
      </c>
      <c r="D30" s="33"/>
      <c r="E30" s="33"/>
    </row>
    <row r="31" ht="27" spans="1:5">
      <c r="A31" s="29">
        <v>25</v>
      </c>
      <c r="B31" s="30" t="s">
        <v>69</v>
      </c>
      <c r="C31" s="31">
        <f>0.0225*10000</f>
        <v>225</v>
      </c>
      <c r="D31" s="33"/>
      <c r="E31" s="33"/>
    </row>
    <row r="32" ht="27" spans="1:5">
      <c r="A32" s="29">
        <v>26</v>
      </c>
      <c r="B32" s="30" t="s">
        <v>69</v>
      </c>
      <c r="C32" s="31">
        <f>0.0225*10000</f>
        <v>225</v>
      </c>
      <c r="D32" s="33"/>
      <c r="E32" s="33"/>
    </row>
    <row r="33" ht="27" spans="1:5">
      <c r="A33" s="29">
        <v>27</v>
      </c>
      <c r="B33" s="30" t="s">
        <v>43</v>
      </c>
      <c r="C33" s="31">
        <f>1.114*10000</f>
        <v>11140</v>
      </c>
      <c r="D33" s="33"/>
      <c r="E33" s="33"/>
    </row>
    <row r="34" ht="27" spans="1:5">
      <c r="A34" s="29">
        <v>28</v>
      </c>
      <c r="B34" s="30" t="s">
        <v>38</v>
      </c>
      <c r="C34" s="31">
        <f>0.116*10000</f>
        <v>1160</v>
      </c>
      <c r="D34" s="33"/>
      <c r="E34" s="33"/>
    </row>
    <row r="35" ht="27" spans="1:5">
      <c r="A35" s="29">
        <v>29</v>
      </c>
      <c r="B35" s="30" t="s">
        <v>69</v>
      </c>
      <c r="C35" s="31">
        <f>0.0225*10000</f>
        <v>225</v>
      </c>
      <c r="D35" s="33"/>
      <c r="E35" s="33"/>
    </row>
    <row r="36" ht="27" spans="1:5">
      <c r="A36" s="29">
        <v>30</v>
      </c>
      <c r="B36" s="30" t="s">
        <v>54</v>
      </c>
      <c r="C36" s="31">
        <f>0.04*10000</f>
        <v>400</v>
      </c>
      <c r="D36" s="33"/>
      <c r="E36" s="33"/>
    </row>
    <row r="37" ht="27" spans="1:5">
      <c r="A37" s="29">
        <v>31</v>
      </c>
      <c r="B37" s="30" t="s">
        <v>38</v>
      </c>
      <c r="C37" s="31">
        <f>0.116*10000</f>
        <v>1160</v>
      </c>
      <c r="D37" s="33"/>
      <c r="E37" s="33"/>
    </row>
    <row r="38" ht="27" spans="1:5">
      <c r="A38" s="29">
        <v>32</v>
      </c>
      <c r="B38" s="30" t="s">
        <v>60</v>
      </c>
      <c r="C38" s="31">
        <f>0.068*10000</f>
        <v>680</v>
      </c>
      <c r="D38" s="33"/>
      <c r="E38" s="33"/>
    </row>
    <row r="39" ht="27" spans="1:5">
      <c r="A39" s="29">
        <v>33</v>
      </c>
      <c r="B39" s="30" t="s">
        <v>54</v>
      </c>
      <c r="C39" s="31">
        <f>0.04*10000</f>
        <v>400</v>
      </c>
      <c r="D39" s="33"/>
      <c r="E39" s="33"/>
    </row>
    <row r="40" ht="27" spans="1:5">
      <c r="A40" s="29">
        <v>34</v>
      </c>
      <c r="B40" s="30" t="s">
        <v>54</v>
      </c>
      <c r="C40" s="31">
        <f>0.04*10000</f>
        <v>400</v>
      </c>
      <c r="D40" s="33"/>
      <c r="E40" s="33"/>
    </row>
    <row r="41" ht="27" spans="1:5">
      <c r="A41" s="29">
        <v>35</v>
      </c>
      <c r="B41" s="30" t="s">
        <v>65</v>
      </c>
      <c r="C41" s="31">
        <f>0.13*10000</f>
        <v>1300</v>
      </c>
      <c r="D41" s="33"/>
      <c r="E41" s="33"/>
    </row>
    <row r="42" ht="27" spans="1:5">
      <c r="A42" s="29">
        <v>36</v>
      </c>
      <c r="B42" s="30" t="s">
        <v>69</v>
      </c>
      <c r="C42" s="31">
        <f>0.0225*10000</f>
        <v>225</v>
      </c>
      <c r="D42" s="33"/>
      <c r="E42" s="33"/>
    </row>
    <row r="43" ht="27" spans="1:5">
      <c r="A43" s="29">
        <v>37</v>
      </c>
      <c r="B43" s="30" t="s">
        <v>43</v>
      </c>
      <c r="C43" s="31">
        <f>1.114*10000</f>
        <v>11140</v>
      </c>
      <c r="D43" s="33"/>
      <c r="E43" s="33"/>
    </row>
    <row r="44" ht="27" spans="1:5">
      <c r="A44" s="29">
        <v>38</v>
      </c>
      <c r="B44" s="30" t="s">
        <v>43</v>
      </c>
      <c r="C44" s="31">
        <f>1.114*10000</f>
        <v>11140</v>
      </c>
      <c r="D44" s="33"/>
      <c r="E44" s="33"/>
    </row>
    <row r="45" ht="27" spans="1:5">
      <c r="A45" s="29">
        <v>39</v>
      </c>
      <c r="B45" s="30" t="s">
        <v>38</v>
      </c>
      <c r="C45" s="31">
        <f>0.116*10000</f>
        <v>1160</v>
      </c>
      <c r="D45" s="33"/>
      <c r="E45" s="33"/>
    </row>
    <row r="46" ht="27" spans="1:5">
      <c r="A46" s="29">
        <v>40</v>
      </c>
      <c r="B46" s="30" t="s">
        <v>65</v>
      </c>
      <c r="C46" s="31">
        <f>0.13*10000</f>
        <v>1300</v>
      </c>
      <c r="D46" s="33"/>
      <c r="E46" s="33"/>
    </row>
    <row r="47" ht="27" spans="1:5">
      <c r="A47" s="29">
        <v>41</v>
      </c>
      <c r="B47" s="30" t="s">
        <v>69</v>
      </c>
      <c r="C47" s="31">
        <f>0.0225*10000</f>
        <v>225</v>
      </c>
      <c r="D47" s="33"/>
      <c r="E47" s="33"/>
    </row>
    <row r="48" ht="27" spans="1:5">
      <c r="A48" s="29">
        <v>42</v>
      </c>
      <c r="B48" s="30" t="s">
        <v>69</v>
      </c>
      <c r="C48" s="31">
        <f>0.0225*10000</f>
        <v>225</v>
      </c>
      <c r="D48" s="33"/>
      <c r="E48" s="33"/>
    </row>
    <row r="49" ht="27" spans="1:5">
      <c r="A49" s="29">
        <v>43</v>
      </c>
      <c r="B49" s="30" t="s">
        <v>48</v>
      </c>
      <c r="C49" s="31">
        <f>0.5*10000</f>
        <v>5000</v>
      </c>
      <c r="D49" s="33"/>
      <c r="E49" s="33"/>
    </row>
    <row r="50" ht="27" spans="1:5">
      <c r="A50" s="29">
        <v>44</v>
      </c>
      <c r="B50" s="30" t="s">
        <v>65</v>
      </c>
      <c r="C50" s="31">
        <f>0.13*10000</f>
        <v>1300</v>
      </c>
      <c r="D50" s="33"/>
      <c r="E50" s="33"/>
    </row>
    <row r="51" ht="27" spans="1:5">
      <c r="A51" s="29">
        <v>45</v>
      </c>
      <c r="B51" s="30" t="s">
        <v>31</v>
      </c>
      <c r="C51" s="31">
        <f>0.24*10000</f>
        <v>2400</v>
      </c>
      <c r="D51" s="33"/>
      <c r="E51" s="33"/>
    </row>
    <row r="52" ht="27" spans="1:5">
      <c r="A52" s="29">
        <v>46</v>
      </c>
      <c r="B52" s="30" t="s">
        <v>54</v>
      </c>
      <c r="C52" s="31">
        <f>0.04*10000</f>
        <v>400</v>
      </c>
      <c r="D52" s="33"/>
      <c r="E52" s="33"/>
    </row>
    <row r="53" ht="27" spans="1:5">
      <c r="A53" s="29">
        <v>47</v>
      </c>
      <c r="B53" s="30" t="s">
        <v>65</v>
      </c>
      <c r="C53" s="31">
        <f>0.13*10000</f>
        <v>1300</v>
      </c>
      <c r="D53" s="33"/>
      <c r="E53" s="33"/>
    </row>
    <row r="54" ht="27" spans="1:5">
      <c r="A54" s="29">
        <v>48</v>
      </c>
      <c r="B54" s="30" t="s">
        <v>60</v>
      </c>
      <c r="C54" s="31">
        <f>0.068*10000</f>
        <v>680</v>
      </c>
      <c r="D54" s="33"/>
      <c r="E54" s="33"/>
    </row>
    <row r="55" ht="27" spans="1:5">
      <c r="A55" s="29">
        <v>49</v>
      </c>
      <c r="B55" s="30" t="s">
        <v>69</v>
      </c>
      <c r="C55" s="31">
        <f>0.0225*10000</f>
        <v>225</v>
      </c>
      <c r="D55" s="33"/>
      <c r="E55" s="33"/>
    </row>
    <row r="56" ht="27" spans="1:5">
      <c r="A56" s="29">
        <v>50</v>
      </c>
      <c r="B56" s="30" t="s">
        <v>43</v>
      </c>
      <c r="C56" s="31">
        <f>1.114*10000</f>
        <v>11140</v>
      </c>
      <c r="D56" s="33"/>
      <c r="E56" s="33"/>
    </row>
    <row r="57" ht="27" spans="1:5">
      <c r="A57" s="29">
        <v>51</v>
      </c>
      <c r="B57" s="30" t="s">
        <v>38</v>
      </c>
      <c r="C57" s="31">
        <f>0.116*10000</f>
        <v>1160</v>
      </c>
      <c r="D57" s="33"/>
      <c r="E57" s="33"/>
    </row>
    <row r="58" ht="27" spans="1:5">
      <c r="A58" s="29">
        <v>52</v>
      </c>
      <c r="B58" s="30" t="s">
        <v>69</v>
      </c>
      <c r="C58" s="31">
        <f>0.0225*10000</f>
        <v>225</v>
      </c>
      <c r="D58" s="33"/>
      <c r="E58" s="33"/>
    </row>
    <row r="59" ht="27" spans="1:5">
      <c r="A59" s="29">
        <v>53</v>
      </c>
      <c r="B59" s="30" t="s">
        <v>65</v>
      </c>
      <c r="C59" s="31">
        <f>0.13*10000</f>
        <v>1300</v>
      </c>
      <c r="D59" s="33"/>
      <c r="E59" s="33"/>
    </row>
    <row r="60" ht="27" spans="1:5">
      <c r="A60" s="29">
        <v>54</v>
      </c>
      <c r="B60" s="30" t="s">
        <v>69</v>
      </c>
      <c r="C60" s="31">
        <f>0.0225*10000</f>
        <v>225</v>
      </c>
      <c r="D60" s="33"/>
      <c r="E60" s="33"/>
    </row>
    <row r="61" ht="27" spans="1:5">
      <c r="A61" s="29">
        <v>55</v>
      </c>
      <c r="B61" s="30" t="s">
        <v>65</v>
      </c>
      <c r="C61" s="31">
        <f>0.13*10000</f>
        <v>1300</v>
      </c>
      <c r="D61" s="33"/>
      <c r="E61" s="33"/>
    </row>
    <row r="62" ht="27" spans="1:5">
      <c r="A62" s="29">
        <v>56</v>
      </c>
      <c r="B62" s="30" t="s">
        <v>43</v>
      </c>
      <c r="C62" s="31">
        <f>1.114*10000</f>
        <v>11140</v>
      </c>
      <c r="D62" s="33"/>
      <c r="E62" s="33"/>
    </row>
    <row r="63" ht="27" spans="1:5">
      <c r="A63" s="29">
        <v>57</v>
      </c>
      <c r="B63" s="30" t="s">
        <v>69</v>
      </c>
      <c r="C63" s="31">
        <f>0.0225*10000</f>
        <v>225</v>
      </c>
      <c r="D63" s="33"/>
      <c r="E63" s="33"/>
    </row>
    <row r="64" ht="27" spans="1:5">
      <c r="A64" s="29">
        <v>58</v>
      </c>
      <c r="B64" s="30" t="s">
        <v>60</v>
      </c>
      <c r="C64" s="31">
        <f>0.068*10000</f>
        <v>680</v>
      </c>
      <c r="D64" s="33"/>
      <c r="E64" s="33"/>
    </row>
    <row r="65" ht="27" spans="1:5">
      <c r="A65" s="29">
        <v>59</v>
      </c>
      <c r="B65" s="30" t="s">
        <v>65</v>
      </c>
      <c r="C65" s="31">
        <f>0.13*10000</f>
        <v>1300</v>
      </c>
      <c r="D65" s="33"/>
      <c r="E65" s="33"/>
    </row>
    <row r="66" ht="27" spans="1:5">
      <c r="A66" s="29">
        <v>60</v>
      </c>
      <c r="B66" s="30" t="s">
        <v>38</v>
      </c>
      <c r="C66" s="31">
        <f>0.116*10000</f>
        <v>1160</v>
      </c>
      <c r="D66" s="33"/>
      <c r="E66" s="33"/>
    </row>
    <row r="67" ht="27" spans="1:5">
      <c r="A67" s="29">
        <v>61</v>
      </c>
      <c r="B67" s="30" t="s">
        <v>54</v>
      </c>
      <c r="C67" s="31">
        <f>0.04*10000</f>
        <v>400</v>
      </c>
      <c r="D67" s="33"/>
      <c r="E67" s="33"/>
    </row>
    <row r="68" customHeight="1" spans="1:1">
      <c r="A68" s="34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74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27" sqref="A27"/>
    </sheetView>
  </sheetViews>
  <sheetFormatPr defaultColWidth="9" defaultRowHeight="13.5" outlineLevelCol="2"/>
  <cols>
    <col min="1" max="1" width="55.625" customWidth="1"/>
  </cols>
  <sheetData>
    <row r="1" s="6" customFormat="1" spans="1:1">
      <c r="A1" s="7" t="s">
        <v>94</v>
      </c>
    </row>
    <row r="2" s="6" customFormat="1" ht="27" customHeight="1" spans="1:3">
      <c r="A2" s="8" t="s">
        <v>95</v>
      </c>
      <c r="B2" s="9"/>
      <c r="C2" s="9"/>
    </row>
    <row r="3" s="6" customFormat="1" ht="27.75" customHeight="1" spans="1:3">
      <c r="A3" s="10" t="s">
        <v>29</v>
      </c>
      <c r="B3" s="11"/>
      <c r="C3" s="11"/>
    </row>
    <row r="4" s="6" customFormat="1" spans="1:3">
      <c r="A4" s="12" t="s">
        <v>96</v>
      </c>
      <c r="B4" s="13"/>
      <c r="C4" s="13"/>
    </row>
    <row r="5" s="6" customFormat="1" spans="1:3">
      <c r="A5" s="12" t="s">
        <v>53</v>
      </c>
      <c r="B5" s="13"/>
      <c r="C5" s="13"/>
    </row>
    <row r="6" s="6" customFormat="1" spans="1:3">
      <c r="A6" s="12" t="s">
        <v>97</v>
      </c>
      <c r="B6" s="13"/>
      <c r="C6" s="13"/>
    </row>
    <row r="7" s="6" customFormat="1" spans="1:3">
      <c r="A7" s="12" t="s">
        <v>98</v>
      </c>
      <c r="B7" s="13"/>
      <c r="C7" s="13"/>
    </row>
    <row r="8" s="6" customFormat="1" spans="1:3">
      <c r="A8" s="12" t="s">
        <v>99</v>
      </c>
      <c r="B8" s="13"/>
      <c r="C8" s="13"/>
    </row>
    <row r="9" s="6" customFormat="1" spans="1:3">
      <c r="A9" s="12" t="s">
        <v>100</v>
      </c>
      <c r="B9" s="13"/>
      <c r="C9" s="13"/>
    </row>
    <row r="10" s="6" customFormat="1" spans="1:3">
      <c r="A10" s="12" t="s">
        <v>101</v>
      </c>
      <c r="B10" s="13"/>
      <c r="C10" s="13"/>
    </row>
    <row r="11" s="6" customFormat="1" spans="1:3">
      <c r="A11" s="12" t="s">
        <v>102</v>
      </c>
      <c r="B11" s="13"/>
      <c r="C11" s="13"/>
    </row>
    <row r="12" s="6" customFormat="1" spans="1:3">
      <c r="A12" s="12" t="s">
        <v>103</v>
      </c>
      <c r="B12" s="13"/>
      <c r="C12" s="13"/>
    </row>
    <row r="13" s="6" customFormat="1" spans="1:3">
      <c r="A13" s="12" t="s">
        <v>64</v>
      </c>
      <c r="B13" s="13"/>
      <c r="C13" s="13"/>
    </row>
    <row r="14" spans="1:1">
      <c r="A14" s="12" t="s">
        <v>104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topLeftCell="A5" workbookViewId="0">
      <selection activeCell="E23" sqref="E23"/>
    </sheetView>
  </sheetViews>
  <sheetFormatPr defaultColWidth="9" defaultRowHeight="13.5"/>
  <cols>
    <col min="1" max="1" width="55.625" style="1" customWidth="1"/>
    <col min="2" max="16384" width="9" style="1"/>
  </cols>
  <sheetData>
    <row r="1" ht="14.25" customHeight="1" spans="1:1">
      <c r="A1" s="2" t="s">
        <v>105</v>
      </c>
    </row>
    <row r="2" ht="27.95" customHeight="1" spans="1:1">
      <c r="A2" s="3" t="s">
        <v>106</v>
      </c>
    </row>
    <row r="3" ht="27.75" customHeight="1" spans="1:1">
      <c r="A3" s="4" t="s">
        <v>78</v>
      </c>
    </row>
    <row r="4" ht="14.25" customHeight="1" spans="1:1">
      <c r="A4" s="5" t="s">
        <v>79</v>
      </c>
    </row>
    <row r="5" ht="14.25" customHeight="1" spans="1:1">
      <c r="A5" s="5" t="s">
        <v>107</v>
      </c>
    </row>
    <row r="6" ht="14.25" customHeight="1" spans="1:1">
      <c r="A6" s="5" t="s">
        <v>108</v>
      </c>
    </row>
    <row r="7" ht="14.25" customHeight="1" spans="1:1">
      <c r="A7" s="5" t="s">
        <v>80</v>
      </c>
    </row>
    <row r="8" ht="14.25" customHeight="1" spans="1:1">
      <c r="A8" s="5" t="s">
        <v>81</v>
      </c>
    </row>
    <row r="9" ht="14.25" customHeight="1" spans="1:1">
      <c r="A9" s="5" t="s">
        <v>109</v>
      </c>
    </row>
    <row r="10" ht="14.25" customHeight="1" spans="1:1">
      <c r="A10" s="5" t="s">
        <v>110</v>
      </c>
    </row>
    <row r="11" ht="14.25" customHeight="1" spans="1:1">
      <c r="A11" s="5" t="s">
        <v>111</v>
      </c>
    </row>
    <row r="12" ht="14.25" customHeight="1" spans="1:1">
      <c r="A12" s="5" t="s">
        <v>112</v>
      </c>
    </row>
    <row r="13" ht="14.25" customHeight="1" spans="1:1">
      <c r="A13" s="5" t="s">
        <v>113</v>
      </c>
    </row>
    <row r="14" ht="14.25" customHeight="1" spans="1:1">
      <c r="A14" s="5" t="s">
        <v>84</v>
      </c>
    </row>
    <row r="15" ht="14.25" customHeight="1" spans="1:1">
      <c r="A15" s="5" t="s">
        <v>85</v>
      </c>
    </row>
    <row r="16" ht="14.25" customHeight="1" spans="1:1">
      <c r="A16" s="5" t="s">
        <v>86</v>
      </c>
    </row>
    <row r="17" ht="14.25" customHeight="1" spans="1:1">
      <c r="A17" s="5" t="s">
        <v>87</v>
      </c>
    </row>
    <row r="18" ht="14.25" customHeight="1" spans="1:1">
      <c r="A18" s="5" t="s">
        <v>114</v>
      </c>
    </row>
    <row r="19" ht="14.25" customHeight="1" spans="1:1">
      <c r="A19" s="5" t="s">
        <v>115</v>
      </c>
    </row>
    <row r="20" ht="14.25" customHeight="1" spans="1:1">
      <c r="A20" s="5" t="s">
        <v>116</v>
      </c>
    </row>
    <row r="21" ht="14.25" customHeight="1" spans="1:1">
      <c r="A21" s="5" t="s">
        <v>117</v>
      </c>
    </row>
    <row r="22" ht="14.25" customHeight="1" spans="1:1">
      <c r="A22" s="5" t="s">
        <v>118</v>
      </c>
    </row>
    <row r="23" ht="14.25" customHeight="1" spans="1:1">
      <c r="A23" s="5" t="s">
        <v>119</v>
      </c>
    </row>
    <row r="24" ht="14.25" customHeight="1" spans="1:1">
      <c r="A24" s="5" t="s">
        <v>120</v>
      </c>
    </row>
    <row r="25" ht="14.25" customHeight="1" spans="1:1">
      <c r="A25" s="5" t="s">
        <v>121</v>
      </c>
    </row>
    <row r="26" ht="14.25" customHeight="1" spans="1:1">
      <c r="A26" s="5" t="s">
        <v>122</v>
      </c>
    </row>
    <row r="27" ht="14.25" customHeight="1" spans="1:1">
      <c r="A27" s="5" t="s">
        <v>123</v>
      </c>
    </row>
    <row r="28" ht="14.25" customHeight="1" spans="1:1">
      <c r="A28" s="5" t="s">
        <v>93</v>
      </c>
    </row>
    <row r="29" ht="14.25" customHeight="1" spans="1:1">
      <c r="A29" s="5" t="s">
        <v>124</v>
      </c>
    </row>
    <row r="30" ht="14.25" customHeight="1" spans="1:1">
      <c r="A30" s="5" t="s">
        <v>125</v>
      </c>
    </row>
    <row r="31" ht="14.25" customHeight="1" spans="1:1">
      <c r="A31" s="5" t="s">
        <v>126</v>
      </c>
    </row>
    <row r="32" ht="14.25" customHeight="1" spans="1:1">
      <c r="A32" s="5" t="s">
        <v>127</v>
      </c>
    </row>
    <row r="33" ht="14.25" customHeight="1" spans="1:1">
      <c r="A33" s="5" t="s">
        <v>128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附件1-1</vt:lpstr>
      <vt:lpstr>附件1-2</vt:lpstr>
      <vt:lpstr>附件1-3</vt:lpstr>
      <vt:lpstr>附件1-4</vt:lpstr>
      <vt:lpstr>附件1-5</vt:lpstr>
      <vt:lpstr>附件1-6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冯长刚</cp:lastModifiedBy>
  <dcterms:created xsi:type="dcterms:W3CDTF">2021-05-14T08:10:00Z</dcterms:created>
  <cp:lastPrinted>2022-06-17T00:58:00Z</cp:lastPrinted>
  <dcterms:modified xsi:type="dcterms:W3CDTF">2022-06-21T09:32:45Z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182C824FC83249D3BF12DA189827C1ED</vt:lpwstr>
  </property>
</Properties>
</file>