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2"/>
  </bookViews>
  <sheets>
    <sheet name="目录" sheetId="32" r:id="rId1"/>
    <sheet name="附表1-1" sheetId="4" r:id="rId2"/>
    <sheet name="附表1-2" sheetId="26" r:id="rId3"/>
    <sheet name="附表1-3" sheetId="5" r:id="rId4"/>
    <sheet name="附表1-4" sheetId="6" r:id="rId5"/>
    <sheet name="附表1-5" sheetId="17" r:id="rId6"/>
    <sheet name="附表1-6" sheetId="18" r:id="rId7"/>
    <sheet name="附表1-7" sheetId="7" r:id="rId8"/>
    <sheet name="附表1-8" sheetId="24" r:id="rId9"/>
    <sheet name="附表1-9" sheetId="9" r:id="rId10"/>
    <sheet name="附表1-10" sheetId="28" r:id="rId11"/>
    <sheet name="附表1-11" sheetId="29" r:id="rId12"/>
    <sheet name="附表1-12" sheetId="11" r:id="rId13"/>
    <sheet name="附表1-13" sheetId="27" r:id="rId14"/>
    <sheet name="附表1-14" sheetId="12" r:id="rId15"/>
    <sheet name="附表1-15" sheetId="30" r:id="rId16"/>
    <sheet name="附表1-16" sheetId="31" r:id="rId17"/>
    <sheet name="附表1-17" sheetId="33" r:id="rId18"/>
    <sheet name="附表1-18" sheetId="2" r:id="rId19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2">#REF!</definedName>
    <definedName name="_a99999" localSheetId="14">#REF!</definedName>
    <definedName name="_a99999" localSheetId="5">#REF!</definedName>
    <definedName name="_a99999" localSheetId="6">#REF!</definedName>
    <definedName name="_a99999" localSheetId="7">#REF!</definedName>
    <definedName name="_a99999" localSheetId="9">#REF!</definedName>
    <definedName name="_a99999">#REF!</definedName>
    <definedName name="_a999991" localSheetId="5">#REF!</definedName>
    <definedName name="_a999991" localSheetId="6">#REF!</definedName>
    <definedName name="_a999991">#REF!</definedName>
    <definedName name="_a999991145">#REF!</definedName>
    <definedName name="_a99999222" localSheetId="6">#REF!</definedName>
    <definedName name="_a99999222">#REF!</definedName>
    <definedName name="_a99999234234">#REF!</definedName>
    <definedName name="_a999995" localSheetId="5">#REF!</definedName>
    <definedName name="_a999995" localSheetId="6">#REF!</definedName>
    <definedName name="_a999995">#REF!</definedName>
    <definedName name="_a999996" localSheetId="5">#REF!</definedName>
    <definedName name="_a999996" localSheetId="6">#REF!</definedName>
    <definedName name="_a999996">#REF!</definedName>
    <definedName name="_a999999999">#REF!</definedName>
    <definedName name="_xlnm._FilterDatabase" localSheetId="14" hidden="1">'附表1-14'!$A$4:$AA$8</definedName>
    <definedName name="_xlnm._FilterDatabase" localSheetId="3" hidden="1">'附表1-3'!$C$4:$U$8</definedName>
    <definedName name="_xlnm._FilterDatabase" localSheetId="5" hidden="1">'附表1-5'!$A$4:$O$20</definedName>
    <definedName name="_xlnm._FilterDatabase" localSheetId="9" hidden="1">'附表1-9'!$A$4:$AA$4</definedName>
    <definedName name="_Order1" hidden="1">255</definedName>
    <definedName name="_Order2" hidden="1">255</definedName>
    <definedName name="Database" localSheetId="12" hidden="1">#REF!</definedName>
    <definedName name="Database" localSheetId="1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localSheetId="9" hidden="1">#REF!</definedName>
    <definedName name="Database" hidden="1">#REF!</definedName>
    <definedName name="_xlnm.Print_Area" localSheetId="1">'附表1-1'!$B$1:$C$10</definedName>
    <definedName name="_xlnm.Print_Area" localSheetId="14">'附表1-14'!$A:$C</definedName>
    <definedName name="_xlnm.Print_Area" localSheetId="3">'附表1-3'!#REF!</definedName>
    <definedName name="_xlnm.Print_Area" localSheetId="5">'附表1-5'!$A:$D</definedName>
    <definedName name="_xlnm.Print_Area" localSheetId="6">'附表1-6'!$A$1:$B$9</definedName>
    <definedName name="_xlnm.Print_Area" localSheetId="9">'附表1-9'!$A:$C</definedName>
    <definedName name="_xlnm.Print_Titles" localSheetId="12">'附表1-12'!$4:$4</definedName>
    <definedName name="_xlnm.Print_Titles" localSheetId="14">'附表1-14'!$4:$4</definedName>
    <definedName name="_xlnm.Print_Titles" localSheetId="3">'附表1-3'!$4:$4</definedName>
    <definedName name="_xlnm.Print_Titles" localSheetId="4">'附表1-4'!$4:$4</definedName>
    <definedName name="_xlnm.Print_Titles" localSheetId="5">'附表1-5'!$4:$4</definedName>
    <definedName name="_xlnm.Print_Titles" localSheetId="7">'附表1-7'!$4:$4</definedName>
    <definedName name="_xlnm.Print_Titles" localSheetId="9">'附表1-9'!$4:$4</definedName>
    <definedName name="wrn.月报打印." localSheetId="1" hidden="1">{#N/A,#N/A,FALSE,"p9";#N/A,#N/A,FALSE,"p1";#N/A,#N/A,FALSE,"p2";#N/A,#N/A,FALSE,"p3";#N/A,#N/A,FALSE,"p4";#N/A,#N/A,FALSE,"p5";#N/A,#N/A,FALSE,"p6";#N/A,#N/A,FALSE,"p7";#N/A,#N/A,FALSE,"p8"}</definedName>
    <definedName name="wrn.月报打印." localSheetId="6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1">#REF!</definedName>
    <definedName name="地区名称" localSheetId="12">#REF!</definedName>
    <definedName name="地区名称" localSheetId="14">#REF!</definedName>
    <definedName name="地区名称" localSheetId="5">#REF!</definedName>
    <definedName name="地区名称" localSheetId="6">#REF!</definedName>
    <definedName name="地区名称" localSheetId="7">#REF!</definedName>
    <definedName name="地区名称" localSheetId="9">#REF!</definedName>
    <definedName name="地区名称">#REF!</definedName>
    <definedName name="地区名称1" localSheetId="14">#REF!</definedName>
    <definedName name="地区名称1" localSheetId="5">#REF!</definedName>
    <definedName name="地区名称1" localSheetId="6">#REF!</definedName>
    <definedName name="地区名称1">#REF!</definedName>
    <definedName name="地区名称10" localSheetId="5">#REF!</definedName>
    <definedName name="地区名称10" localSheetId="6">#REF!</definedName>
    <definedName name="地区名称10">#REF!</definedName>
    <definedName name="地区名称2" localSheetId="5">#REF!</definedName>
    <definedName name="地区名称2" localSheetId="6">#REF!</definedName>
    <definedName name="地区名称2">#REF!</definedName>
    <definedName name="地区名称3" localSheetId="5">#REF!</definedName>
    <definedName name="地区名称3" localSheetId="6">#REF!</definedName>
    <definedName name="地区名称3">#REF!</definedName>
    <definedName name="地区名称32">#REF!</definedName>
    <definedName name="地区名称432">#REF!</definedName>
    <definedName name="地区名称444" localSheetId="6">#REF!</definedName>
    <definedName name="地区名称444">#REF!</definedName>
    <definedName name="地区名称45234">#REF!</definedName>
    <definedName name="地区名称5" localSheetId="5">#REF!</definedName>
    <definedName name="地区名称5" localSheetId="6">#REF!</definedName>
    <definedName name="地区名称5">#REF!</definedName>
    <definedName name="地区名称55" localSheetId="6">#REF!</definedName>
    <definedName name="地区名称55">#REF!</definedName>
    <definedName name="地区名称6" localSheetId="5">#REF!</definedName>
    <definedName name="地区名称6" localSheetId="6">#REF!</definedName>
    <definedName name="地区名称6">#REF!</definedName>
    <definedName name="地区名称7" localSheetId="5">#REF!</definedName>
    <definedName name="地区名称7" localSheetId="6">#REF!</definedName>
    <definedName name="地区名称7">#REF!</definedName>
    <definedName name="地区名称874">#REF!</definedName>
    <definedName name="地区名称9" localSheetId="5">#REF!</definedName>
    <definedName name="地区名称9" localSheetId="6">#REF!</definedName>
    <definedName name="地区名称9">#REF!</definedName>
    <definedName name="地区明确222" localSheetId="6">#REF!</definedName>
    <definedName name="地区明确222">#REF!</definedName>
    <definedName name="基金" localSheetId="1" hidden="1">{#N/A,#N/A,FALSE,"p9";#N/A,#N/A,FALSE,"p1";#N/A,#N/A,FALSE,"p2";#N/A,#N/A,FALSE,"p3";#N/A,#N/A,FALSE,"p4";#N/A,#N/A,FALSE,"p5";#N/A,#N/A,FALSE,"p6";#N/A,#N/A,FALSE,"p7";#N/A,#N/A,FALSE,"p8"}</definedName>
    <definedName name="基金" localSheetId="6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1" hidden="1">{#N/A,#N/A,FALSE,"p9";#N/A,#N/A,FALSE,"p1";#N/A,#N/A,FALSE,"p2";#N/A,#N/A,FALSE,"p3";#N/A,#N/A,FALSE,"p4";#N/A,#N/A,FALSE,"p5";#N/A,#N/A,FALSE,"p6";#N/A,#N/A,FALSE,"p7";#N/A,#N/A,FALSE,"p8"}</definedName>
    <definedName name="计划1" localSheetId="6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sharedStrings.xml><?xml version="1.0" encoding="utf-8"?>
<sst xmlns="http://schemas.openxmlformats.org/spreadsheetml/2006/main" count="1113" uniqueCount="734">
  <si>
    <r>
      <rPr>
        <b/>
        <sz val="16"/>
        <rFont val="宋体"/>
        <charset val="134"/>
      </rPr>
      <t>威县2023年</t>
    </r>
    <r>
      <rPr>
        <b/>
        <sz val="16"/>
        <rFont val="方正楷体_GBK"/>
        <charset val="134"/>
      </rPr>
      <t>政府预算公开情况表目录</t>
    </r>
  </si>
  <si>
    <r>
      <rPr>
        <sz val="16"/>
        <rFont val="Times New Roman"/>
        <charset val="134"/>
      </rPr>
      <t xml:space="preserve">§1-1 </t>
    </r>
    <r>
      <rPr>
        <sz val="16"/>
        <rFont val="方正仿宋_GBK"/>
        <charset val="134"/>
      </rPr>
      <t>一般公共预算收入表</t>
    </r>
  </si>
  <si>
    <r>
      <rPr>
        <sz val="16"/>
        <rFont val="Times New Roman"/>
        <charset val="134"/>
      </rPr>
      <t>§1-2</t>
    </r>
    <r>
      <rPr>
        <sz val="16"/>
        <rFont val="方正仿宋_GBK"/>
        <charset val="134"/>
      </rPr>
      <t>一般公共预算支出表</t>
    </r>
  </si>
  <si>
    <r>
      <rPr>
        <sz val="16"/>
        <rFont val="Times New Roman"/>
        <charset val="134"/>
      </rPr>
      <t>§1-3</t>
    </r>
    <r>
      <rPr>
        <sz val="16"/>
        <rFont val="方正仿宋_GBK"/>
        <charset val="134"/>
      </rPr>
      <t>一般公共预算本级支出表</t>
    </r>
  </si>
  <si>
    <r>
      <rPr>
        <sz val="16"/>
        <rFont val="Times New Roman"/>
        <charset val="134"/>
      </rPr>
      <t xml:space="preserve">§1-4 </t>
    </r>
    <r>
      <rPr>
        <sz val="16"/>
        <rFont val="方正仿宋_GBK"/>
        <charset val="134"/>
      </rPr>
      <t>一般公共预算本级基本支出表</t>
    </r>
  </si>
  <si>
    <r>
      <rPr>
        <sz val="16"/>
        <rFont val="Times New Roman"/>
        <charset val="134"/>
      </rPr>
      <t xml:space="preserve">§1-5 </t>
    </r>
    <r>
      <rPr>
        <sz val="16"/>
        <rFont val="宋体"/>
        <charset val="134"/>
      </rPr>
      <t>一般公共预算税收返还、一般性和专项转移支付分地区安排情况表</t>
    </r>
  </si>
  <si>
    <r>
      <rPr>
        <sz val="16"/>
        <rFont val="Times New Roman"/>
        <charset val="134"/>
      </rPr>
      <t xml:space="preserve">§1-6 </t>
    </r>
    <r>
      <rPr>
        <sz val="16"/>
        <rFont val="方正仿宋_GBK"/>
        <charset val="134"/>
      </rPr>
      <t>一般公共预算专项转移支付分项目安排情况表</t>
    </r>
  </si>
  <si>
    <r>
      <rPr>
        <sz val="16"/>
        <rFont val="Times New Roman"/>
        <charset val="134"/>
      </rPr>
      <t xml:space="preserve">§1-7 </t>
    </r>
    <r>
      <rPr>
        <sz val="16"/>
        <rFont val="方正仿宋_GBK"/>
        <charset val="134"/>
      </rPr>
      <t>政府性基金预算收入表</t>
    </r>
  </si>
  <si>
    <r>
      <rPr>
        <sz val="16"/>
        <rFont val="Times New Roman"/>
        <charset val="134"/>
      </rPr>
      <t xml:space="preserve">§1-8 </t>
    </r>
    <r>
      <rPr>
        <sz val="16"/>
        <rFont val="方正仿宋_GBK"/>
        <charset val="134"/>
      </rPr>
      <t>政府性基金预算支出表</t>
    </r>
  </si>
  <si>
    <r>
      <rPr>
        <sz val="16"/>
        <rFont val="Times New Roman"/>
        <charset val="134"/>
      </rPr>
      <t xml:space="preserve">§1-9 </t>
    </r>
    <r>
      <rPr>
        <sz val="16"/>
        <rFont val="方正仿宋_GBK"/>
        <charset val="134"/>
      </rPr>
      <t>政府性基金预算本级支出表</t>
    </r>
  </si>
  <si>
    <t>§1-10 政府性基金预算专项转移支付分地区安排情况表</t>
  </si>
  <si>
    <t>§1-11 政府性基金预算专项转移支付分项目安排情况表</t>
  </si>
  <si>
    <t>§1-12 国有资本经营预算收入表</t>
  </si>
  <si>
    <t>§1-13 国有资本经营预算支出表</t>
  </si>
  <si>
    <t>§1-14 国有资本经营预算本级支出表</t>
  </si>
  <si>
    <t>§1-15 国有资本经营预算专项转移支付分地区安排情况表</t>
  </si>
  <si>
    <t>§1-16 国有资本经营预算专项转移支付分项目安排情况表</t>
  </si>
  <si>
    <t>§1-17 社会保险基金预算收入表</t>
  </si>
  <si>
    <t>§1-18 社会保险基金预算支出表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</si>
  <si>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</t>
    </r>
  </si>
  <si>
    <t>一般公共预算收入表</t>
  </si>
  <si>
    <r>
      <rPr>
        <sz val="12"/>
        <rFont val="方正仿宋_GBK"/>
        <charset val="134"/>
      </rPr>
      <t>单位：万元</t>
    </r>
  </si>
  <si>
    <t>科目</t>
  </si>
  <si>
    <t>项目</t>
  </si>
  <si>
    <r>
      <rPr>
        <b/>
        <sz val="11"/>
        <rFont val="方正书宋_GBK"/>
        <charset val="134"/>
      </rPr>
      <t>预算数</t>
    </r>
  </si>
  <si>
    <t>101</t>
  </si>
  <si>
    <t>一、税收收入</t>
  </si>
  <si>
    <t>10101</t>
  </si>
  <si>
    <t xml:space="preserve">    增值税</t>
  </si>
  <si>
    <t>10104</t>
  </si>
  <si>
    <t xml:space="preserve">    企业所得税</t>
  </si>
  <si>
    <t>10105</t>
  </si>
  <si>
    <t xml:space="preserve">    企业所得税退税</t>
  </si>
  <si>
    <t>10106</t>
  </si>
  <si>
    <t xml:space="preserve">    个人所得税</t>
  </si>
  <si>
    <t>10107</t>
  </si>
  <si>
    <t xml:space="preserve">    资源税</t>
  </si>
  <si>
    <t>10109</t>
  </si>
  <si>
    <t xml:space="preserve">    城市维护建设税</t>
  </si>
  <si>
    <t>10110</t>
  </si>
  <si>
    <t xml:space="preserve">    房产税</t>
  </si>
  <si>
    <t>10111</t>
  </si>
  <si>
    <t xml:space="preserve">    印花税</t>
  </si>
  <si>
    <t>10112</t>
  </si>
  <si>
    <t xml:space="preserve">    城镇土地使用税</t>
  </si>
  <si>
    <t>10113</t>
  </si>
  <si>
    <t xml:space="preserve">    土地增值税</t>
  </si>
  <si>
    <t>10114</t>
  </si>
  <si>
    <t xml:space="preserve">    车船税</t>
  </si>
  <si>
    <t>10118</t>
  </si>
  <si>
    <t xml:space="preserve">    耕地占用税</t>
  </si>
  <si>
    <t>10119</t>
  </si>
  <si>
    <t xml:space="preserve">    契税</t>
  </si>
  <si>
    <t>10121</t>
  </si>
  <si>
    <t xml:space="preserve">    环境保护税</t>
  </si>
  <si>
    <t>10199</t>
  </si>
  <si>
    <t xml:space="preserve">    其他税收收入</t>
  </si>
  <si>
    <t>103</t>
  </si>
  <si>
    <t>二、非税收入</t>
  </si>
  <si>
    <t>10302</t>
  </si>
  <si>
    <t xml:space="preserve">    专项收入</t>
  </si>
  <si>
    <t>10304</t>
  </si>
  <si>
    <t xml:space="preserve">    行政事业性收费收入</t>
  </si>
  <si>
    <t>10305</t>
  </si>
  <si>
    <t xml:space="preserve">    罚没收入</t>
  </si>
  <si>
    <t>10307</t>
  </si>
  <si>
    <t xml:space="preserve">    国有资源（资产）有偿使用收入</t>
  </si>
  <si>
    <t>10308</t>
  </si>
  <si>
    <t xml:space="preserve">    捐赠收入</t>
  </si>
  <si>
    <t>10309</t>
  </si>
  <si>
    <t xml:space="preserve">    政府住房基金收入</t>
  </si>
  <si>
    <t>10399</t>
  </si>
  <si>
    <t xml:space="preserve">    其他收入</t>
  </si>
  <si>
    <t>收入合计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</si>
  <si>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1-2</t>
    </r>
  </si>
  <si>
    <t>一般公共预算支出表</t>
  </si>
  <si>
    <r>
      <rPr>
        <sz val="11"/>
        <rFont val="方正仿宋_GBK"/>
        <charset val="134"/>
      </rPr>
      <t>单位：万元</t>
    </r>
  </si>
  <si>
    <t>科目代码</t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</si>
  <si>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</si>
  <si>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</si>
  <si>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</si>
  <si>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一、本级支出</t>
  </si>
  <si>
    <t>201</t>
  </si>
  <si>
    <r>
      <rPr>
        <sz val="11"/>
        <rFont val="方正仿宋_GBK"/>
        <charset val="134"/>
      </rPr>
      <t>一般公共服务支出类合计</t>
    </r>
  </si>
  <si>
    <t>一般公共服务支出</t>
  </si>
  <si>
    <t>20101</t>
  </si>
  <si>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人大事务款合计</t>
    </r>
  </si>
  <si>
    <t>203</t>
  </si>
  <si>
    <t>国防支出</t>
  </si>
  <si>
    <t>2010101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</si>
  <si>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行政运行项合计</t>
    </r>
  </si>
  <si>
    <t>204</t>
  </si>
  <si>
    <t>公共安全支出</t>
  </si>
  <si>
    <t>205</t>
  </si>
  <si>
    <t>教育支出</t>
  </si>
  <si>
    <t>206</t>
  </si>
  <si>
    <t>科学技术支出</t>
  </si>
  <si>
    <t>207</t>
  </si>
  <si>
    <t>文化体育与传媒支出</t>
  </si>
  <si>
    <t>208</t>
  </si>
  <si>
    <t>社会保障与就业支出</t>
  </si>
  <si>
    <t>210</t>
  </si>
  <si>
    <t>卫生健康支出</t>
  </si>
  <si>
    <t>211</t>
  </si>
  <si>
    <t>节能环保支出</t>
  </si>
  <si>
    <t>212</t>
  </si>
  <si>
    <t>城乡社区支出</t>
  </si>
  <si>
    <t>213</t>
  </si>
  <si>
    <t>农林水支出</t>
  </si>
  <si>
    <t>214</t>
  </si>
  <si>
    <t>交通运输支出</t>
  </si>
  <si>
    <t>215</t>
  </si>
  <si>
    <t>资源勘探电力信息等支出</t>
  </si>
  <si>
    <t>216</t>
  </si>
  <si>
    <t>商业服务业务支出</t>
  </si>
  <si>
    <t>217</t>
  </si>
  <si>
    <t>金融支出</t>
  </si>
  <si>
    <t>220</t>
  </si>
  <si>
    <t>自然资源海洋气象等支出</t>
  </si>
  <si>
    <t>221</t>
  </si>
  <si>
    <t>住房保障支出</t>
  </si>
  <si>
    <t>222</t>
  </si>
  <si>
    <t>粮油物资储备等事务支出</t>
  </si>
  <si>
    <t>224</t>
  </si>
  <si>
    <t>灾害防治及应急管理支出</t>
  </si>
  <si>
    <t>227</t>
  </si>
  <si>
    <t>预备费</t>
  </si>
  <si>
    <t>231</t>
  </si>
  <si>
    <t>债务付息支出</t>
  </si>
  <si>
    <t>232</t>
  </si>
  <si>
    <t>债务发行费支出</t>
  </si>
  <si>
    <t>其他支出</t>
  </si>
  <si>
    <t>2010199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</si>
  <si>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其他人大事务支出项合计</t>
    </r>
  </si>
  <si>
    <t>二、对下税收返还和转移支付</t>
  </si>
  <si>
    <t>转移支付</t>
  </si>
  <si>
    <t>一般性转移支付</t>
  </si>
  <si>
    <t>专项转移支付</t>
  </si>
  <si>
    <t>三、上解上级支出</t>
  </si>
  <si>
    <t>四、债务还本支出</t>
  </si>
  <si>
    <t>合计</t>
  </si>
  <si>
    <r>
      <rPr>
        <sz val="9"/>
        <rFont val="宋体"/>
        <charset val="134"/>
      </rPr>
      <t>债务付息支出类合计</t>
    </r>
  </si>
  <si>
    <t>23203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</si>
  <si>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地方政府一般债务付息支出款合计</t>
    </r>
  </si>
  <si>
    <t>2320301</t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</si>
  <si>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地方政府一般债券付息支出项合计</t>
    </r>
  </si>
  <si>
    <t xml:space="preserve"> </t>
  </si>
  <si>
    <t>2023年县本级一般公共预算支出表</t>
  </si>
  <si>
    <t>单位：万元</t>
  </si>
  <si>
    <t>预算数</t>
  </si>
  <si>
    <t>合    计</t>
  </si>
  <si>
    <t xml:space="preserve">  人大事务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</si>
  <si>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行政运行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</si>
  <si>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机关服务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</si>
  <si>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人大会议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</si>
  <si>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人大监督</t>
    </r>
  </si>
  <si>
    <t xml:space="preserve">  代表工作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</si>
  <si>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其他人大事务支出</t>
    </r>
  </si>
  <si>
    <t xml:space="preserve">  政协事务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</si>
  <si>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政运行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</si>
  <si>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政协会议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</si>
  <si>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委员视察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</si>
  <si>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参政议政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</si>
  <si>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事业运行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</si>
  <si>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其他政协事务支出</t>
    </r>
  </si>
  <si>
    <t xml:space="preserve">  政府办公厅（室）及相关机构事务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</si>
  <si>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行政运行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</si>
  <si>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一般行政管理事务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</si>
  <si>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机关服务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</si>
  <si>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政务公开审批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</si>
  <si>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其他政府办公厅（室）及相关机构事务支出</t>
    </r>
  </si>
  <si>
    <t xml:space="preserve">  发展与改革事务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</si>
  <si>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物价管理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</si>
  <si>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其他发展与改革事务支出</t>
    </r>
  </si>
  <si>
    <t xml:space="preserve">  统计信息事务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</si>
  <si>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专项统计业务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</si>
  <si>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专项普查互动</t>
    </r>
  </si>
  <si>
    <t xml:space="preserve">  财政事务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</si>
  <si>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信息化建设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</si>
  <si>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财政委托业务支出</t>
    </r>
  </si>
  <si>
    <t xml:space="preserve">  税收事务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</si>
  <si>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其他税收事务支出</t>
    </r>
  </si>
  <si>
    <t xml:space="preserve">  审计事务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</si>
  <si>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般行政管理事务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</si>
  <si>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审计业务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</si>
  <si>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其他审计事务支出</t>
    </r>
  </si>
  <si>
    <t xml:space="preserve">  纪检监察事务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</si>
  <si>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巡视工作</t>
    </r>
  </si>
  <si>
    <t xml:space="preserve">  商贸事务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</si>
  <si>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招商引资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</si>
  <si>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民族事务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</si>
  <si>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民族工作专项</t>
    </r>
  </si>
  <si>
    <t xml:space="preserve">  档案事务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</si>
  <si>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档案馆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</si>
  <si>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其他档案事务支出</t>
    </r>
  </si>
  <si>
    <t xml:space="preserve">  群众团体事务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</si>
  <si>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其他群众团体事务支出</t>
    </r>
  </si>
  <si>
    <t xml:space="preserve">  党委办公厅（室）及相关机构事务</t>
  </si>
  <si>
    <t xml:space="preserve">  组织事务</t>
  </si>
  <si>
    <t xml:space="preserve">  宣传事务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</si>
  <si>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宣传管理</t>
    </r>
  </si>
  <si>
    <t xml:space="preserve">  统战事务</t>
  </si>
  <si>
    <t xml:space="preserve">  宗教事务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</si>
  <si>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网信事务</t>
    </r>
  </si>
  <si>
    <t xml:space="preserve">  市场监督管理事务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</si>
  <si>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市场主体管理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</si>
  <si>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市场秩序执法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</si>
  <si>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质量安全监管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</si>
  <si>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食品安全监管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</si>
  <si>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其他市场监督管理事务</t>
    </r>
  </si>
  <si>
    <t xml:space="preserve">  其他一般公共服务支出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</si>
  <si>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其他一般公共服务支出</t>
    </r>
  </si>
  <si>
    <t xml:space="preserve">  武装警察部队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</si>
  <si>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武装警察部队</t>
    </r>
  </si>
  <si>
    <t xml:space="preserve">  公安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</si>
  <si>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执法办案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</si>
  <si>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其他公安支出</t>
    </r>
  </si>
  <si>
    <t xml:space="preserve">  司法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</si>
  <si>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基层司法业务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</si>
  <si>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普法宣传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</si>
  <si>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公共法律服务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</si>
  <si>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社区矫正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</si>
  <si>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其他司法支出</t>
    </r>
  </si>
  <si>
    <t xml:space="preserve">  其他公共安全支出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</si>
  <si>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其他公共安全支出</t>
    </r>
  </si>
  <si>
    <t xml:space="preserve">  教育管理事务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</si>
  <si>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普通教育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</si>
  <si>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学前教育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</si>
  <si>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小学教育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</si>
  <si>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初中教育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</si>
  <si>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高中教育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</si>
  <si>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高等教育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</si>
  <si>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其他普通教育支出</t>
    </r>
  </si>
  <si>
    <t xml:space="preserve">  职业教育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</si>
  <si>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中等职业教育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</si>
  <si>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高等职业教育</t>
    </r>
  </si>
  <si>
    <t xml:space="preserve">  成人教育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</si>
  <si>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成人初等教育</t>
    </r>
  </si>
  <si>
    <t xml:space="preserve">  广播电视教育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</si>
  <si>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广播电视学校</t>
    </r>
  </si>
  <si>
    <t xml:space="preserve">  特殊教育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</si>
  <si>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特殊学校教育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</si>
  <si>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其他特殊教育</t>
    </r>
  </si>
  <si>
    <t xml:space="preserve">  进修及培训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</si>
  <si>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教师进修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</si>
  <si>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干部教育</t>
    </r>
  </si>
  <si>
    <t xml:space="preserve">  教育费附加安排的支出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</si>
  <si>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其他教育费附加安排的支出</t>
    </r>
  </si>
  <si>
    <t xml:space="preserve">  技术研究与开发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</si>
  <si>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机构运行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</si>
  <si>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科技成果转化与扩散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</si>
  <si>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其他技术研究与开发支出</t>
    </r>
  </si>
  <si>
    <t xml:space="preserve">  科技条件与服务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</si>
  <si>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其他科技条件与服务支出</t>
    </r>
  </si>
  <si>
    <t xml:space="preserve">  科学技术普及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</si>
  <si>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科普活动</t>
    </r>
  </si>
  <si>
    <t xml:space="preserve">  其他科学技术支出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</si>
  <si>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其他科学技术支出</t>
    </r>
  </si>
  <si>
    <t>文化旅游体育与传媒支出</t>
  </si>
  <si>
    <t xml:space="preserve">  文化和旅游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</si>
  <si>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图书馆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</si>
  <si>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艺术表演场所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</si>
  <si>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文化活动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</si>
  <si>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群众文化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</si>
  <si>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文化创作与保护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</si>
  <si>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文化和旅游市场管理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</si>
  <si>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其他文化和旅游支出</t>
    </r>
  </si>
  <si>
    <t xml:space="preserve">  文物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</si>
  <si>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博物馆</t>
    </r>
  </si>
  <si>
    <t xml:space="preserve">  广播电视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</si>
  <si>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广播电视事务</t>
    </r>
  </si>
  <si>
    <t xml:space="preserve">  其他文化旅游体育与传媒支出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</si>
  <si>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宣传文化发展专项支出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</si>
  <si>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其他文化旅游体育与传媒支出</t>
    </r>
  </si>
  <si>
    <t>社会保障和就业支出</t>
  </si>
  <si>
    <t xml:space="preserve">  人力资源和社会保障管理事务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</si>
  <si>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劳动保障监察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</si>
  <si>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就业管理事务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</si>
  <si>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劳动人事争议调解仲裁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</si>
  <si>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其他人力资源和社会保障管理事务支出</t>
    </r>
  </si>
  <si>
    <t xml:space="preserve">  民政管理事务</t>
  </si>
  <si>
    <t xml:space="preserve">  行政事业单位养老支出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</si>
  <si>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离退休人员管理机构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</si>
  <si>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机关事业单位基本养老保险缴费支出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</si>
  <si>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对机关事业单位基本养老保险基金的补助</t>
    </r>
  </si>
  <si>
    <t xml:space="preserve">  就业补助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</si>
  <si>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其他就业补助支出</t>
    </r>
  </si>
  <si>
    <t xml:space="preserve">  抚恤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</si>
  <si>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死亡抚恤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</si>
  <si>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伤残抚恤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</si>
  <si>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在乡复员、退伍军人生活补助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</si>
  <si>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义务兵优待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</si>
  <si>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光荣院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</si>
  <si>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烈士纪念设施管理维护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</si>
  <si>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其他优抚支出</t>
    </r>
  </si>
  <si>
    <t xml:space="preserve">  退役安置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</si>
  <si>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退役士兵安置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</si>
  <si>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军队移交政府的离退休人员安置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</si>
  <si>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退役士兵管理教育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</si>
  <si>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军队转业干部安置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</si>
  <si>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其他退役安置支出</t>
    </r>
  </si>
  <si>
    <t xml:space="preserve">  社会福利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</si>
  <si>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儿童福利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</si>
  <si>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老年福利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</si>
  <si>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殡葬</t>
    </r>
  </si>
  <si>
    <t xml:space="preserve">  残疾人事业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</si>
  <si>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残疾人康复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</si>
  <si>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残疾人就业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</si>
  <si>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残疾人生活和护理补贴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</si>
  <si>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其他残疾人事业支出</t>
    </r>
  </si>
  <si>
    <t xml:space="preserve">  红十字事业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</si>
  <si>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其他红十字事业支出</t>
    </r>
  </si>
  <si>
    <t xml:space="preserve">  特困人员救助供养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</si>
  <si>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农村特困人员救助供养支出</t>
    </r>
  </si>
  <si>
    <t xml:space="preserve">  其他生活救助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</si>
  <si>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其他农村生活救助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</si>
  <si>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财政对基本养老保险基金的补助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</si>
  <si>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财政对企业职工基本养老保险基金的补助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</si>
  <si>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财政对城乡居民基本养老保险基金的补助</t>
    </r>
  </si>
  <si>
    <t xml:space="preserve">  退役军人管理事务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</si>
  <si>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拥军优属</t>
    </r>
  </si>
  <si>
    <t xml:space="preserve">  财政代缴社会保险费支出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</si>
  <si>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财政代缴城乡居民基本养老保险费支出</t>
    </r>
  </si>
  <si>
    <t xml:space="preserve">  其他社会保障和就业支出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</si>
  <si>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其他社会保障和就业支出</t>
    </r>
  </si>
  <si>
    <t xml:space="preserve">  卫生健康管理事务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</si>
  <si>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其他卫生健康管理事务支出</t>
    </r>
  </si>
  <si>
    <t xml:space="preserve">  公立医院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</si>
  <si>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综合医院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</si>
  <si>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中医（民族）医院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</si>
  <si>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其他公立医院支出</t>
    </r>
  </si>
  <si>
    <t xml:space="preserve">  基层医疗卫生机构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</si>
  <si>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城市社区卫生机构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</si>
  <si>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乡镇卫生院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</si>
  <si>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其他基层医疗卫生机构支出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</si>
  <si>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中医药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</si>
  <si>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其他中医药支出</t>
    </r>
  </si>
  <si>
    <t xml:space="preserve">  公共卫生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</si>
  <si>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疾病预防控制机构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</si>
  <si>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卫生监督机构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</si>
  <si>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妇幼保健机构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</si>
  <si>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基本公共卫生服务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</si>
  <si>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重大公共卫生服务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</si>
  <si>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突发公共卫生事件应急处理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</si>
  <si>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其他公共卫生支出</t>
    </r>
  </si>
  <si>
    <t xml:space="preserve">  计划生育事务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</si>
  <si>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计划生育服务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</si>
  <si>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其他计划生育事务支出</t>
    </r>
  </si>
  <si>
    <t xml:space="preserve">  行政事业单位医疗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</si>
  <si>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行政单位医疗</t>
    </r>
  </si>
  <si>
    <t xml:space="preserve">  财政对基本医疗保险基金的补助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</si>
  <si>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财政对城乡居民基本医疗保险基金的补助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</si>
  <si>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财政对其他基本医疗保险基金的补助</t>
    </r>
  </si>
  <si>
    <t xml:space="preserve">  医疗救助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</si>
  <si>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城乡医疗救助</t>
    </r>
  </si>
  <si>
    <t xml:space="preserve">  优抚对象医疗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</si>
  <si>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优抚对象医疗补助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</si>
  <si>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其他优抚对象医疗支出</t>
    </r>
  </si>
  <si>
    <t xml:space="preserve">  医疗保障管理事务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</si>
  <si>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医疗保障经办事务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</si>
  <si>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其他医疗保障管理事务支出</t>
    </r>
  </si>
  <si>
    <t xml:space="preserve">  其他卫生健康支出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</si>
  <si>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其他卫生健康支出</t>
    </r>
  </si>
  <si>
    <t xml:space="preserve">  环境保护管理事务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</si>
  <si>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其他环境保护管理事务支出</t>
    </r>
  </si>
  <si>
    <t xml:space="preserve">  污染防治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</si>
  <si>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大气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</si>
  <si>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水体</t>
    </r>
  </si>
  <si>
    <t xml:space="preserve">  自然生态保护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</si>
  <si>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农村环境保护</t>
    </r>
  </si>
  <si>
    <t xml:space="preserve">  城乡社区管理事务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</si>
  <si>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城管执法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</si>
  <si>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其他城乡社区管理事务支出</t>
    </r>
  </si>
  <si>
    <t xml:space="preserve">  城乡社区规划与管理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</si>
  <si>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城乡社区规划与管理</t>
    </r>
  </si>
  <si>
    <t xml:space="preserve">  城乡社区公共设施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</si>
  <si>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小城镇基础设施建设</t>
    </r>
  </si>
  <si>
    <t xml:space="preserve">  城乡社区环境卫生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</si>
  <si>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城乡社区环境卫生</t>
    </r>
  </si>
  <si>
    <t xml:space="preserve">  农业农村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</si>
  <si>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科技转化与推广服务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</si>
  <si>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病虫害控制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</si>
  <si>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农产品质量安全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</si>
  <si>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农业结构调整补贴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</si>
  <si>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农业生产发展</t>
    </r>
  </si>
  <si>
    <t xml:space="preserve">  农村合作经济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</si>
  <si>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农村社会事业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</si>
  <si>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农业资源保护修复与利用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</si>
  <si>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对高校毕业生到基层任职补助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</si>
  <si>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农田建设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</si>
  <si>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其他农业农村支出</t>
    </r>
  </si>
  <si>
    <t xml:space="preserve">  林业和草原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</si>
  <si>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森林资源培育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</si>
  <si>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森林资源管理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</si>
  <si>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执法与监督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</si>
  <si>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林业草原防灾减灾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</si>
  <si>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其他林业和草原支出</t>
    </r>
  </si>
  <si>
    <t xml:space="preserve">  水利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</si>
  <si>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水利工程建设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</si>
  <si>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水利工程运行与维护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</si>
  <si>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防汛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</si>
  <si>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抗旱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</si>
  <si>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其他水利支出</t>
    </r>
  </si>
  <si>
    <t xml:space="preserve">  巩固脱贫衔接乡村振兴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</si>
  <si>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农村基础设施建设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</si>
  <si>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生产发展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</si>
  <si>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其他巩固脱贫衔接乡村振兴支出</t>
    </r>
  </si>
  <si>
    <t xml:space="preserve">  农村综合改革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</si>
  <si>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对村民委员会和村党支部的补助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</si>
  <si>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其他农村综合改革支出</t>
    </r>
  </si>
  <si>
    <t xml:space="preserve">  普惠金融发展支出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</si>
  <si>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支持农村金融机构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</si>
  <si>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农业保险保费补贴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</si>
  <si>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创业担保贷款贴息及奖补</t>
    </r>
  </si>
  <si>
    <t xml:space="preserve">  目标价格补贴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</si>
  <si>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棉花目标价格补贴</t>
    </r>
  </si>
  <si>
    <t xml:space="preserve">  其他农林水支出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</si>
  <si>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其他农林水支出</t>
    </r>
  </si>
  <si>
    <t xml:space="preserve">  公路水路运输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</si>
  <si>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公路建设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</si>
  <si>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公路养护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</si>
  <si>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公路运输管理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</si>
  <si>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其他公路水路运输支出</t>
    </r>
  </si>
  <si>
    <t xml:space="preserve">  车辆购置税支出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</si>
  <si>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车辆购置税用于农村公路建设支出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</si>
  <si>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其他车辆购置税支出</t>
    </r>
  </si>
  <si>
    <t>其他交通运输支出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</si>
  <si>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公共交通运营补助</t>
    </r>
  </si>
  <si>
    <t>资源勘探工业信息等支出</t>
  </si>
  <si>
    <t xml:space="preserve">  工业和信息产业监管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</si>
  <si>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产业发展</t>
    </r>
  </si>
  <si>
    <t xml:space="preserve">  支持中小企业发展和管理支出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</si>
  <si>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中小企业发展专项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</si>
  <si>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其他支持中小企业发展和管理支出</t>
    </r>
  </si>
  <si>
    <t>商业服务业等支出</t>
  </si>
  <si>
    <t xml:space="preserve">  商业流通事务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</si>
  <si>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其他商业流通事务支出</t>
    </r>
  </si>
  <si>
    <t xml:space="preserve">  其他商业服务业等支出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</si>
  <si>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其他商业服务业等支出</t>
    </r>
  </si>
  <si>
    <t xml:space="preserve">  自然资源事务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</si>
  <si>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自然资源利用与保护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</si>
  <si>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自然资源行业业务管理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</si>
  <si>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自然资源调查与确权登记</t>
    </r>
  </si>
  <si>
    <t xml:space="preserve">  气象事务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</si>
  <si>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气象事业机构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</si>
  <si>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气象服务</t>
    </r>
  </si>
  <si>
    <t xml:space="preserve">  保障性安居工程支出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</si>
  <si>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农村危房改造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</si>
  <si>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其他保障性安居工程支出</t>
    </r>
  </si>
  <si>
    <t>粮油物资储备支出</t>
  </si>
  <si>
    <t xml:space="preserve">  粮油物资事务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</si>
  <si>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其他粮油物资事务支出</t>
    </r>
  </si>
  <si>
    <t xml:space="preserve">  应急管理事务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</si>
  <si>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安全监管</t>
    </r>
  </si>
  <si>
    <t xml:space="preserve">  消防救援事务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</si>
  <si>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消防应急救援</t>
    </r>
  </si>
  <si>
    <t xml:space="preserve">  自然灾害救灾及恢复重建支出</t>
  </si>
  <si>
    <t xml:space="preserve">  自然灾害救灾补助</t>
  </si>
  <si>
    <t xml:space="preserve">  其他灾害防治及应急管理支出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</si>
  <si>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其他灾害防治及应急管理支出</t>
    </r>
  </si>
  <si>
    <t xml:space="preserve">  其他支出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</si>
  <si>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其他支出</t>
    </r>
  </si>
  <si>
    <t xml:space="preserve">  地方政府一般债务付息支出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</si>
  <si>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地方政府一般债券付息支出</t>
    </r>
  </si>
  <si>
    <t>债务发行费用支出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</si>
  <si>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地方政府一般债务发行费用支出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</si>
  <si>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1-4</t>
    </r>
  </si>
  <si>
    <t>一般公共预算基本支出表</t>
  </si>
  <si>
    <t>科目编码</t>
  </si>
  <si>
    <t>科目名称</t>
  </si>
  <si>
    <t>机关工资福利支出</t>
  </si>
  <si>
    <t>50101</t>
  </si>
  <si>
    <t xml:space="preserve">  工资奖金津补贴</t>
  </si>
  <si>
    <t>50102</t>
  </si>
  <si>
    <t xml:space="preserve">  社会保障缴费</t>
  </si>
  <si>
    <t>50103</t>
  </si>
  <si>
    <t xml:space="preserve">  住房公积金</t>
  </si>
  <si>
    <t>50199</t>
  </si>
  <si>
    <t xml:space="preserve">  其他工资福利支出</t>
  </si>
  <si>
    <t>机关商品和服务支出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</si>
  <si>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</si>
  <si>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</si>
  <si>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</si>
  <si>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</si>
  <si>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</si>
  <si>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</si>
  <si>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50204</t>
  </si>
  <si>
    <t xml:space="preserve">  专用材料购置费</t>
  </si>
  <si>
    <t>50205</t>
  </si>
  <si>
    <t xml:space="preserve">  委托业务费</t>
  </si>
  <si>
    <t>50206</t>
  </si>
  <si>
    <t xml:space="preserve">  公务接待费</t>
  </si>
  <si>
    <t>50208</t>
  </si>
  <si>
    <t xml:space="preserve">  公务用车运行维护费</t>
  </si>
  <si>
    <t>50209</t>
  </si>
  <si>
    <t xml:space="preserve">  维修（护）费</t>
  </si>
  <si>
    <t>50299</t>
  </si>
  <si>
    <t xml:space="preserve">  其他商品和服务支出</t>
  </si>
  <si>
    <t>503</t>
  </si>
  <si>
    <t>机关资本性支出</t>
  </si>
  <si>
    <t>50306</t>
  </si>
  <si>
    <t xml:space="preserve">  设备购置</t>
  </si>
  <si>
    <t>对事业单位经常性补助</t>
  </si>
  <si>
    <t>50501</t>
  </si>
  <si>
    <t xml:space="preserve">  工资福利支出</t>
  </si>
  <si>
    <t>50502</t>
  </si>
  <si>
    <t xml:space="preserve">  商品和服务支出</t>
  </si>
  <si>
    <r>
      <rPr>
        <b/>
        <sz val="12"/>
        <color indexed="8"/>
        <rFont val="仿宋"/>
        <charset val="134"/>
      </rPr>
      <t>5</t>
    </r>
    <r>
      <rPr>
        <sz val="12"/>
        <color indexed="8"/>
        <rFont val="仿宋"/>
        <charset val="134"/>
      </rPr>
      <t>06</t>
    </r>
  </si>
  <si>
    <t>对事业单位资本性补助</t>
  </si>
  <si>
    <t>50601</t>
  </si>
  <si>
    <t xml:space="preserve">  资本性支出（一）</t>
  </si>
  <si>
    <t>对个人和家庭的补助</t>
  </si>
  <si>
    <t>50901</t>
  </si>
  <si>
    <t xml:space="preserve">  社会福利和救助</t>
  </si>
  <si>
    <t>50905</t>
  </si>
  <si>
    <t xml:space="preserve">  离退休费</t>
  </si>
  <si>
    <t>50999</t>
  </si>
  <si>
    <t xml:space="preserve">  其他对个人和家庭补助</t>
  </si>
  <si>
    <t>支  出  合  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</si>
  <si>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1-5</t>
    </r>
  </si>
  <si>
    <t>一般公共预算税收返还、一般性和专项转移支付分乡镇安排情况表</t>
  </si>
  <si>
    <r>
      <rPr>
        <sz val="10.5"/>
        <rFont val="方正仿宋_GBK"/>
        <charset val="134"/>
      </rPr>
      <t>单位：万元</t>
    </r>
  </si>
  <si>
    <t>地区名称</t>
  </si>
  <si>
    <t>税收返还</t>
  </si>
  <si>
    <r>
      <rPr>
        <b/>
        <sz val="11"/>
        <rFont val="方正书宋_GBK"/>
        <charset val="134"/>
      </rPr>
      <t>一般性转移支付</t>
    </r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</si>
  <si>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</si>
  <si>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</si>
  <si>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</si>
  <si>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t>洺州镇</t>
  </si>
  <si>
    <t>第什营镇</t>
  </si>
  <si>
    <t>方营镇</t>
  </si>
  <si>
    <t>贺营镇</t>
  </si>
  <si>
    <t>梨元屯镇</t>
  </si>
  <si>
    <t>枣园乡</t>
  </si>
  <si>
    <t>固献乡</t>
  </si>
  <si>
    <t>章台镇</t>
  </si>
  <si>
    <t>张营乡</t>
  </si>
  <si>
    <t>贺钊乡</t>
  </si>
  <si>
    <t>侯贯镇</t>
  </si>
  <si>
    <t>常屯乡</t>
  </si>
  <si>
    <t>常庄镇</t>
  </si>
  <si>
    <t>七级镇</t>
  </si>
  <si>
    <t>高公庄乡</t>
  </si>
  <si>
    <t>赵村乡</t>
  </si>
  <si>
    <t>高新区</t>
  </si>
  <si>
    <t>乡镇税收返还</t>
  </si>
  <si>
    <r>
      <rPr>
        <b/>
        <sz val="11"/>
        <rFont val="方正仿宋_GBK"/>
        <charset val="134"/>
      </rPr>
      <t>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</si>
  <si>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1-6</t>
    </r>
  </si>
  <si>
    <t>一般公共预算专项转移支付分项目安排情况表</t>
  </si>
  <si>
    <t>项目名称</t>
  </si>
  <si>
    <t>说明：本表无数据空表列示</t>
  </si>
  <si>
    <t>政府性基金预算收入表</t>
  </si>
  <si>
    <r>
      <rPr>
        <b/>
        <sz val="11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</si>
  <si>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</si>
  <si>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</si>
  <si>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</si>
  <si>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</si>
  <si>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</si>
  <si>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</si>
  <si>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</si>
  <si>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 xml:space="preserve">  土地出让价款收入</t>
  </si>
  <si>
    <t xml:space="preserve">  补缴的土地价款</t>
  </si>
  <si>
    <t xml:space="preserve">  划拨土地收入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</si>
  <si>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缴纳新增建设用地土地有偿使用费</t>
    </r>
  </si>
  <si>
    <t xml:space="preserve">  其他土地出让收入</t>
  </si>
  <si>
    <t>八、污水处理费收入</t>
  </si>
  <si>
    <t>九、彩票公益金收入</t>
  </si>
  <si>
    <t xml:space="preserve">  福利彩票公益金收入</t>
  </si>
  <si>
    <t xml:space="preserve">  体育彩票公益金收入</t>
  </si>
  <si>
    <t>十、城市基础设施配套费收入</t>
  </si>
  <si>
    <t>十一、专项债券对应项目专项收入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</si>
  <si>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</si>
  <si>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</si>
  <si>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</si>
  <si>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</si>
  <si>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</si>
  <si>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</si>
  <si>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</si>
  <si>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</si>
  <si>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>收入总计</t>
  </si>
  <si>
    <t>政府性基金预算支出表</t>
  </si>
  <si>
    <t xml:space="preserve">   国家电影事业发展专项资金安排的支出</t>
  </si>
  <si>
    <t xml:space="preserve">       其他国家电影事业发展专项资金安排的支出</t>
  </si>
  <si>
    <t xml:space="preserve">   旅游发展基金支出</t>
  </si>
  <si>
    <t xml:space="preserve">      旅游事业补助</t>
  </si>
  <si>
    <t xml:space="preserve">    大中型水库移民后期扶持基金支出</t>
  </si>
  <si>
    <t xml:space="preserve">      移民补助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</si>
  <si>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</si>
  <si>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</si>
  <si>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</si>
  <si>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</si>
  <si>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</si>
  <si>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</si>
  <si>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</si>
  <si>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棚户区改造支出</t>
  </si>
  <si>
    <t xml:space="preserve">      公共租赁住房支出</t>
  </si>
  <si>
    <t xml:space="preserve">    国有土地收益基金及对应专项债务收入安排的支出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</si>
  <si>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</si>
  <si>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</si>
  <si>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</si>
  <si>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  城市环境卫生</t>
  </si>
  <si>
    <t xml:space="preserve">      其他城市基础设施配套费安排的支出</t>
  </si>
  <si>
    <t xml:space="preserve">    污水处理费安排的支出</t>
  </si>
  <si>
    <t xml:space="preserve">        其他污水处理费安排的支出</t>
  </si>
  <si>
    <t xml:space="preserve">   土地储备专项债券收入安排的支出</t>
  </si>
  <si>
    <t xml:space="preserve">       征地和拆迁补偿支出</t>
  </si>
  <si>
    <t xml:space="preserve">   其他政府基金及对应专项债务收入安排的支出</t>
  </si>
  <si>
    <t xml:space="preserve">       其他地方自行试点项目收益专项债券收入安排的支出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</si>
  <si>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</si>
  <si>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</si>
  <si>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</si>
  <si>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</si>
  <si>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</si>
  <si>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用于扶贫的彩票公益金支出</t>
  </si>
  <si>
    <t xml:space="preserve">      用于其他社会公益金事业的彩票公益金支出 </t>
  </si>
  <si>
    <t xml:space="preserve">      国有土地使用权出让金债务付息支出</t>
  </si>
  <si>
    <t xml:space="preserve">      土地储备专项债券付息支出</t>
  </si>
  <si>
    <t xml:space="preserve">      其他地方试点收益平衡试点债券付息</t>
  </si>
  <si>
    <t xml:space="preserve">      国有土地使用权出让金债务发行费用支出</t>
  </si>
  <si>
    <t xml:space="preserve">      土地储备专项债券发行费用支出</t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</si>
  <si>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</si>
  <si>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</si>
  <si>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</si>
  <si>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</si>
  <si>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</si>
  <si>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</si>
  <si>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</si>
  <si>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</si>
  <si>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>支出总计</t>
  </si>
  <si>
    <t>政府性基金预算本级支出表</t>
  </si>
  <si>
    <t>科目（单位）名称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</si>
  <si>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1-10</t>
    </r>
  </si>
  <si>
    <t>政府性基金预算专项转移支付分地区安排情况表</t>
  </si>
  <si>
    <r>
      <rPr>
        <sz val="9"/>
        <rFont val="方正仿宋_GBK"/>
        <charset val="134"/>
      </rPr>
      <t>一般公共服务支出类合计</t>
    </r>
  </si>
  <si>
    <t>梨园屯镇</t>
  </si>
  <si>
    <t>方家营镇</t>
  </si>
  <si>
    <t>贺钊镇</t>
  </si>
  <si>
    <t>赵村镇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</si>
  <si>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1-11</t>
    </r>
  </si>
  <si>
    <t>政府性基金预算专项转移支付分项目安排情况表</t>
  </si>
  <si>
    <t>2023年乡镇征地补偿费</t>
  </si>
  <si>
    <t>2023乡镇年失地农民补助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</si>
  <si>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1-12</t>
    </r>
  </si>
  <si>
    <t>国有资本经营预算收入表</t>
  </si>
  <si>
    <t>一、利润收入</t>
  </si>
  <si>
    <t>二、股利、股息收入</t>
  </si>
  <si>
    <t>三、上级补助收入</t>
  </si>
  <si>
    <t>7</t>
  </si>
  <si>
    <t>四、上年结转收入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</si>
  <si>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1-13</t>
    </r>
  </si>
  <si>
    <t>国有资本经营预算支出表</t>
  </si>
  <si>
    <t>国有企业退休人员社会化管理补助支出</t>
  </si>
  <si>
    <t>二、对下转移支付</t>
  </si>
  <si>
    <t>……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</si>
  <si>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1-14</t>
    </r>
  </si>
  <si>
    <t>国有资本经营预算本级支出表</t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</si>
  <si>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</si>
  <si>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</si>
  <si>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</si>
  <si>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</si>
  <si>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</si>
  <si>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t>223</t>
  </si>
  <si>
    <r>
      <rPr>
        <b/>
        <sz val="11"/>
        <rFont val="方正仿宋_GBK"/>
        <charset val="134"/>
      </rPr>
      <t>国有资本经营预算支出</t>
    </r>
  </si>
  <si>
    <t>22301</t>
  </si>
  <si>
    <t>解决历史遗留问题及改革成本支出</t>
  </si>
  <si>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人大事务款合计</t>
    </r>
  </si>
  <si>
    <t>2230101</t>
  </si>
  <si>
    <r>
      <rPr>
        <sz val="11"/>
        <rFont val="方正仿宋_GBK"/>
        <charset val="134"/>
      </rPr>
      <t>厂办大集体改革支出</t>
    </r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</si>
  <si>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行政运行项合计</t>
    </r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</si>
  <si>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其他人大事务支出项合计</t>
    </r>
  </si>
  <si>
    <t>22302</t>
  </si>
  <si>
    <r>
      <rPr>
        <b/>
        <sz val="11"/>
        <rFont val="方正仿宋_GBK"/>
        <charset val="134"/>
      </rPr>
      <t>国有企业资本金注入</t>
    </r>
  </si>
  <si>
    <t>2230201</t>
  </si>
  <si>
    <r>
      <rPr>
        <sz val="11"/>
        <rFont val="方正仿宋_GBK"/>
        <charset val="134"/>
      </rPr>
      <t>国有经济结构调整支出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</si>
  <si>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1-15</t>
    </r>
  </si>
  <si>
    <t>国有资本经营预算专项转移支付分地区安排情况表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</si>
  <si>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1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</si>
  <si>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</si>
  <si>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</si>
  <si>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</si>
  <si>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5</t>
    </r>
  </si>
  <si>
    <r>
      <rPr>
        <sz val="11"/>
        <rFont val="方正仿宋_GBK"/>
        <charset val="134"/>
      </rPr>
      <t>未分配数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</si>
  <si>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1-16</t>
    </r>
  </si>
  <si>
    <t>国有资本经营预算专项转移支付分项目安排情况表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</si>
  <si>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1-17</t>
    </r>
  </si>
  <si>
    <t>社会保险基金预算收入表</t>
  </si>
  <si>
    <t>社会保险基金收入</t>
  </si>
  <si>
    <t xml:space="preserve"> 10210</t>
  </si>
  <si>
    <t xml:space="preserve">  城乡居民基本养老保险基金收入</t>
  </si>
  <si>
    <t xml:space="preserve">  1021001</t>
  </si>
  <si>
    <t xml:space="preserve">     城乡居民基本养老保险缴费收入</t>
  </si>
  <si>
    <t xml:space="preserve">  1021002</t>
  </si>
  <si>
    <t xml:space="preserve">     城乡居民基本养老保险基金财政补贴收入</t>
  </si>
  <si>
    <t xml:space="preserve">  1021003</t>
  </si>
  <si>
    <t xml:space="preserve">    城乡居民基本养老保险基金利息收入</t>
  </si>
  <si>
    <t xml:space="preserve">  1021004</t>
  </si>
  <si>
    <t xml:space="preserve">    城乡居民基本养老保险基金委托投资收益</t>
  </si>
  <si>
    <t xml:space="preserve"> 10211</t>
  </si>
  <si>
    <t xml:space="preserve">  机关事业单位基本养老保险基金收入</t>
  </si>
  <si>
    <t xml:space="preserve">  1021101</t>
  </si>
  <si>
    <t xml:space="preserve">    机关事业单位基本养老保险缴费收入</t>
  </si>
  <si>
    <t xml:space="preserve">  1021102</t>
  </si>
  <si>
    <t xml:space="preserve">    机关事业单位基本养老保险基金财政补贴收入</t>
  </si>
  <si>
    <t xml:space="preserve">  1021103</t>
  </si>
  <si>
    <t xml:space="preserve">    机关事业单位基本养老保险基金财政利息收入</t>
  </si>
  <si>
    <t xml:space="preserve">  1021199</t>
  </si>
  <si>
    <t xml:space="preserve">    其他 机关事业单位基本养老保险基金收入</t>
  </si>
  <si>
    <t xml:space="preserve"> 11008</t>
  </si>
  <si>
    <t xml:space="preserve">  1100803</t>
  </si>
  <si>
    <t xml:space="preserve">    社会保险基金预算上年结余收入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</si>
  <si>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1-18</t>
    </r>
  </si>
  <si>
    <t>社会保险基金预算支出表</t>
  </si>
  <si>
    <t>社会保险基金支出</t>
  </si>
  <si>
    <t xml:space="preserve"> 20910</t>
  </si>
  <si>
    <t xml:space="preserve">  城乡居民基本养老保险基金支出</t>
  </si>
  <si>
    <t xml:space="preserve">  2091001</t>
  </si>
  <si>
    <t xml:space="preserve">     基础养老金支出</t>
  </si>
  <si>
    <t xml:space="preserve">  2091002</t>
  </si>
  <si>
    <t xml:space="preserve">     个人账户养老金支出</t>
  </si>
  <si>
    <t xml:space="preserve">  2091003</t>
  </si>
  <si>
    <t xml:space="preserve">     丧葬抚恤补助支出</t>
  </si>
  <si>
    <t xml:space="preserve">  2091099</t>
  </si>
  <si>
    <t xml:space="preserve">     其他城乡居民基本养老保险基金支出</t>
  </si>
  <si>
    <t xml:space="preserve"> 20911</t>
  </si>
  <si>
    <t xml:space="preserve">  机关事业单位基本养老保险基金支出</t>
  </si>
  <si>
    <t xml:space="preserve">  2091101</t>
  </si>
  <si>
    <t xml:space="preserve">    基本养老金支出</t>
  </si>
  <si>
    <t xml:space="preserve">  2091199</t>
  </si>
  <si>
    <t xml:space="preserve">    其他机关事业单位基本养老保险基金支出</t>
  </si>
  <si>
    <t>230</t>
  </si>
  <si>
    <t xml:space="preserve"> 23009</t>
  </si>
  <si>
    <t xml:space="preserve">  年终结余</t>
  </si>
  <si>
    <t xml:space="preserve">  2300903</t>
  </si>
  <si>
    <t xml:space="preserve">    社会保险基金预算年终结余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</si>
</sst>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.0"/>
    <numFmt numFmtId="178" formatCode="0_ "/>
    <numFmt numFmtId="179" formatCode="0.00_ "/>
    <numFmt numFmtId="180" formatCode="0;_렀"/>
    <numFmt numFmtId="181" formatCode="#,##0_ ;[Red]\-#,##0\ "/>
    <numFmt numFmtId="182" formatCode="0.0_ "/>
  </numFmts>
  <fonts count="7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9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b/>
      <sz val="12"/>
      <color indexed="8"/>
      <name val="仿宋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name val="Times New Roman"/>
      <charset val="134"/>
    </font>
    <font>
      <b/>
      <sz val="11"/>
      <name val="方正书宋_GBK"/>
      <charset val="134"/>
    </font>
    <font>
      <sz val="14"/>
      <name val="Times New Roman"/>
      <charset val="134"/>
    </font>
    <font>
      <sz val="10.5"/>
      <name val="Times New Roman"/>
      <charset val="134"/>
    </font>
    <font>
      <sz val="12"/>
      <name val="宋体"/>
      <charset val="134"/>
    </font>
    <font>
      <b/>
      <sz val="9"/>
      <name val="Times New Roman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1"/>
      <color theme="1"/>
      <name val="宋体"/>
      <charset val="134"/>
      <scheme val="minor"/>
    </font>
    <font>
      <b/>
      <sz val="14"/>
      <name val="Times New Roman"/>
      <charset val="134"/>
    </font>
    <font>
      <sz val="12"/>
      <color theme="1"/>
      <name val="宋体"/>
      <charset val="134"/>
      <scheme val="minor"/>
    </font>
    <font>
      <sz val="11"/>
      <name val="方正书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  <scheme val="major"/>
    </font>
    <font>
      <b/>
      <sz val="11"/>
      <color indexed="8"/>
      <name val="宋体"/>
      <charset val="134"/>
    </font>
    <font>
      <sz val="10"/>
      <name val="宋体"/>
      <charset val="134"/>
    </font>
    <font>
      <b/>
      <sz val="12"/>
      <name val="Times New Roman"/>
      <charset val="134"/>
    </font>
    <font>
      <sz val="12"/>
      <name val="仿宋_GB2312"/>
      <charset val="134"/>
    </font>
    <font>
      <sz val="14"/>
      <name val="仿宋"/>
      <charset val="134"/>
    </font>
    <font>
      <b/>
      <sz val="14"/>
      <name val="仿宋"/>
      <charset val="134"/>
    </font>
    <font>
      <b/>
      <sz val="12"/>
      <name val="仿宋"/>
      <charset val="134"/>
    </font>
    <font>
      <sz val="12"/>
      <name val="黑体"/>
      <charset val="134"/>
    </font>
    <font>
      <sz val="18"/>
      <name val="黑体"/>
      <charset val="134"/>
    </font>
    <font>
      <sz val="18"/>
      <color theme="1"/>
      <name val="黑体"/>
      <charset val="134"/>
    </font>
    <font>
      <sz val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仿宋"/>
      <charset val="134"/>
    </font>
    <font>
      <b/>
      <sz val="16"/>
      <name val="宋体"/>
      <charset val="134"/>
    </font>
    <font>
      <sz val="16"/>
      <name val="Times New Roman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Helv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2"/>
      <name val="Courier"/>
      <charset val="134"/>
    </font>
    <font>
      <sz val="11"/>
      <name val="黑体"/>
      <charset val="134"/>
    </font>
    <font>
      <sz val="10.5"/>
      <name val="方正仿宋_GBK"/>
      <charset val="134"/>
    </font>
    <font>
      <b/>
      <sz val="9"/>
      <name val="方正书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sz val="12"/>
      <name val="方正仿宋_GBK"/>
      <charset val="134"/>
    </font>
    <font>
      <b/>
      <sz val="16"/>
      <name val="方正楷体_GBK"/>
      <charset val="134"/>
    </font>
    <font>
      <sz val="16"/>
      <name val="方正仿宋_GBK"/>
      <charset val="134"/>
    </font>
    <font>
      <sz val="16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">
    <xf numFmtId="0" fontId="0" fillId="0" borderId="0"/>
    <xf numFmtId="42" fontId="0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8" fillId="13" borderId="6" applyNumberFormat="0" applyAlignment="0" applyProtection="0">
      <alignment vertical="center"/>
    </xf>
    <xf numFmtId="0" fontId="41" fillId="0" borderId="0">
      <protection locked="0"/>
    </xf>
    <xf numFmtId="0" fontId="41" fillId="0" borderId="0">
      <protection locked="0"/>
    </xf>
    <xf numFmtId="0" fontId="4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1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0" borderId="0">
      <protection locked="0"/>
    </xf>
    <xf numFmtId="0" fontId="0" fillId="24" borderId="8" applyNumberFormat="0" applyFont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7" fillId="0" borderId="0"/>
    <xf numFmtId="0" fontId="54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9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0" fillId="29" borderId="11" applyNumberFormat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55" fillId="29" borderId="6" applyNumberFormat="0" applyAlignment="0" applyProtection="0">
      <alignment vertical="center"/>
    </xf>
    <xf numFmtId="0" fontId="61" fillId="33" borderId="12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4" fillId="0" borderId="0"/>
    <xf numFmtId="0" fontId="44" fillId="34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7" fillId="0" borderId="0"/>
    <xf numFmtId="0" fontId="64" fillId="43" borderId="0" applyNumberFormat="0" applyBorder="0" applyAlignment="0" applyProtection="0">
      <alignment vertical="center"/>
    </xf>
    <xf numFmtId="0" fontId="47" fillId="0" borderId="0"/>
    <xf numFmtId="0" fontId="45" fillId="30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1" fillId="0" borderId="0">
      <protection locked="0"/>
    </xf>
    <xf numFmtId="0" fontId="46" fillId="18" borderId="0" applyNumberFormat="0" applyBorder="0" applyAlignment="0" applyProtection="0">
      <alignment vertical="center"/>
    </xf>
    <xf numFmtId="0" fontId="41" fillId="0" borderId="0">
      <protection locked="0"/>
    </xf>
    <xf numFmtId="0" fontId="46" fillId="20" borderId="0" applyNumberFormat="0" applyBorder="0" applyAlignment="0" applyProtection="0">
      <alignment vertical="center"/>
    </xf>
    <xf numFmtId="0" fontId="41" fillId="0" borderId="0">
      <protection locked="0"/>
    </xf>
    <xf numFmtId="0" fontId="46" fillId="49" borderId="0" applyNumberFormat="0" applyBorder="0" applyAlignment="0" applyProtection="0">
      <alignment vertical="center"/>
    </xf>
    <xf numFmtId="0" fontId="41" fillId="0" borderId="0">
      <protection locked="0"/>
    </xf>
    <xf numFmtId="0" fontId="46" fillId="7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37" fontId="65" fillId="0" borderId="0"/>
    <xf numFmtId="0" fontId="66" fillId="0" borderId="0"/>
    <xf numFmtId="9" fontId="47" fillId="0" borderId="0" applyFont="0" applyFill="0" applyBorder="0" applyAlignment="0" applyProtection="0"/>
    <xf numFmtId="0" fontId="23" fillId="0" borderId="1">
      <alignment horizontal="distributed" vertical="center" wrapText="1"/>
    </xf>
    <xf numFmtId="0" fontId="64" fillId="43" borderId="0" applyNumberFormat="0" applyBorder="0" applyAlignment="0" applyProtection="0">
      <alignment vertical="center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7" fillId="0" borderId="0"/>
    <xf numFmtId="0" fontId="14" fillId="0" borderId="0"/>
    <xf numFmtId="0" fontId="41" fillId="0" borderId="0">
      <protection locked="0"/>
    </xf>
    <xf numFmtId="0" fontId="41" fillId="0" borderId="0">
      <protection locked="0"/>
    </xf>
    <xf numFmtId="0" fontId="14" fillId="0" borderId="0"/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14" fillId="0" borderId="0">
      <alignment vertical="center"/>
    </xf>
    <xf numFmtId="0" fontId="47" fillId="0" borderId="0"/>
    <xf numFmtId="0" fontId="45" fillId="0" borderId="0">
      <alignment vertical="center"/>
    </xf>
    <xf numFmtId="0" fontId="14" fillId="0" borderId="0">
      <alignment vertical="center"/>
    </xf>
    <xf numFmtId="0" fontId="45" fillId="0" borderId="0">
      <alignment vertical="center"/>
    </xf>
    <xf numFmtId="0" fontId="14" fillId="0" borderId="0">
      <alignment vertical="center"/>
    </xf>
    <xf numFmtId="0" fontId="41" fillId="0" borderId="0">
      <alignment vertical="center"/>
    </xf>
    <xf numFmtId="0" fontId="14" fillId="0" borderId="0"/>
    <xf numFmtId="0" fontId="14" fillId="0" borderId="0"/>
    <xf numFmtId="0" fontId="66" fillId="0" borderId="0"/>
    <xf numFmtId="0" fontId="46" fillId="49" borderId="0" applyNumberFormat="0" applyBorder="0" applyAlignment="0" applyProtection="0">
      <alignment vertical="center"/>
    </xf>
    <xf numFmtId="0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" fontId="23" fillId="0" borderId="1">
      <alignment vertical="center"/>
      <protection locked="0"/>
    </xf>
    <xf numFmtId="0" fontId="67" fillId="0" borderId="0"/>
    <xf numFmtId="177" fontId="23" fillId="0" borderId="1">
      <alignment vertical="center"/>
      <protection locked="0"/>
    </xf>
    <xf numFmtId="0" fontId="47" fillId="0" borderId="0"/>
    <xf numFmtId="0" fontId="46" fillId="51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</cellStyleXfs>
  <cellXfs count="235">
    <xf numFmtId="0" fontId="0" fillId="0" borderId="0" xfId="0"/>
    <xf numFmtId="0" fontId="1" fillId="0" borderId="0" xfId="8" applyFont="1" applyAlignment="1">
      <alignment vertical="top"/>
      <protection locked="0"/>
    </xf>
    <xf numFmtId="0" fontId="2" fillId="0" borderId="0" xfId="98" applyFont="1" applyAlignment="1">
      <alignment vertical="center"/>
    </xf>
    <xf numFmtId="49" fontId="1" fillId="0" borderId="0" xfId="8" applyNumberFormat="1" applyFont="1" applyAlignment="1">
      <alignment horizontal="left" vertical="top"/>
      <protection locked="0"/>
    </xf>
    <xf numFmtId="176" fontId="1" fillId="0" borderId="0" xfId="8" applyNumberFormat="1" applyFont="1" applyAlignment="1">
      <alignment vertical="top"/>
      <protection locked="0"/>
    </xf>
    <xf numFmtId="0" fontId="3" fillId="0" borderId="0" xfId="8" applyFont="1" applyAlignment="1">
      <alignment vertical="top"/>
      <protection locked="0"/>
    </xf>
    <xf numFmtId="0" fontId="1" fillId="0" borderId="0" xfId="111" applyFont="1" applyAlignment="1">
      <alignment horizontal="left" vertical="center"/>
    </xf>
    <xf numFmtId="0" fontId="4" fillId="0" borderId="0" xfId="8" applyFont="1" applyAlignment="1">
      <alignment horizontal="center" vertical="top"/>
      <protection locked="0"/>
    </xf>
    <xf numFmtId="0" fontId="5" fillId="0" borderId="0" xfId="8" applyFont="1" applyAlignment="1">
      <alignment horizontal="center" vertical="top"/>
      <protection locked="0"/>
    </xf>
    <xf numFmtId="176" fontId="5" fillId="0" borderId="0" xfId="8" applyNumberFormat="1" applyFont="1" applyAlignment="1">
      <alignment horizontal="center" vertical="top"/>
      <protection locked="0"/>
    </xf>
    <xf numFmtId="176" fontId="1" fillId="0" borderId="0" xfId="8" applyNumberFormat="1" applyFont="1" applyAlignment="1">
      <alignment horizontal="right" vertical="top"/>
      <protection locked="0"/>
    </xf>
    <xf numFmtId="49" fontId="2" fillId="0" borderId="1" xfId="8" applyNumberFormat="1" applyFont="1" applyBorder="1" applyAlignment="1">
      <alignment horizontal="center" vertical="center"/>
      <protection locked="0"/>
    </xf>
    <xf numFmtId="0" fontId="2" fillId="0" borderId="1" xfId="8" applyFont="1" applyBorder="1" applyAlignment="1">
      <alignment horizontal="center" vertical="center"/>
      <protection locked="0"/>
    </xf>
    <xf numFmtId="176" fontId="2" fillId="0" borderId="1" xfId="8" applyNumberFormat="1" applyFont="1" applyBorder="1" applyAlignment="1">
      <alignment horizontal="center" vertical="center"/>
      <protection locked="0"/>
    </xf>
    <xf numFmtId="0" fontId="6" fillId="0" borderId="1" xfId="109" applyFont="1" applyBorder="1" applyAlignment="1">
      <alignment horizontal="left" vertical="center"/>
    </xf>
    <xf numFmtId="0" fontId="6" fillId="0" borderId="1" xfId="109" applyFont="1" applyBorder="1" applyAlignment="1">
      <alignment horizontal="center" vertical="center"/>
    </xf>
    <xf numFmtId="1" fontId="7" fillId="0" borderId="1" xfId="108" applyNumberFormat="1" applyFont="1" applyBorder="1">
      <alignment vertical="center"/>
    </xf>
    <xf numFmtId="49" fontId="6" fillId="0" borderId="1" xfId="109" applyNumberFormat="1" applyFont="1" applyBorder="1" applyAlignment="1">
      <alignment horizontal="left" vertical="center"/>
    </xf>
    <xf numFmtId="0" fontId="6" fillId="0" borderId="1" xfId="109" applyFont="1" applyBorder="1">
      <alignment vertical="center"/>
    </xf>
    <xf numFmtId="1" fontId="8" fillId="0" borderId="1" xfId="108" applyNumberFormat="1" applyFont="1" applyBorder="1">
      <alignment vertical="center"/>
    </xf>
    <xf numFmtId="49" fontId="9" fillId="0" borderId="1" xfId="107" applyNumberFormat="1" applyFont="1" applyBorder="1" applyAlignment="1">
      <alignment horizontal="left" vertical="center"/>
    </xf>
    <xf numFmtId="0" fontId="9" fillId="0" borderId="1" xfId="107" applyFont="1" applyBorder="1">
      <alignment vertical="center"/>
    </xf>
    <xf numFmtId="1" fontId="8" fillId="2" borderId="1" xfId="106" applyNumberFormat="1" applyFont="1" applyFill="1" applyBorder="1">
      <alignment vertical="center"/>
    </xf>
    <xf numFmtId="49" fontId="9" fillId="0" borderId="1" xfId="109" applyNumberFormat="1" applyFont="1" applyBorder="1" applyAlignment="1">
      <alignment horizontal="left" vertical="center"/>
    </xf>
    <xf numFmtId="0" fontId="9" fillId="0" borderId="1" xfId="109" applyFont="1" applyBorder="1">
      <alignment vertical="center"/>
    </xf>
    <xf numFmtId="1" fontId="8" fillId="2" borderId="1" xfId="108" applyNumberFormat="1" applyFont="1" applyFill="1" applyBorder="1">
      <alignment vertical="center"/>
    </xf>
    <xf numFmtId="0" fontId="1" fillId="0" borderId="0" xfId="98" applyFont="1" applyAlignment="1">
      <alignment vertical="center"/>
    </xf>
    <xf numFmtId="0" fontId="10" fillId="0" borderId="0" xfId="98" applyFont="1" applyAlignment="1">
      <alignment vertical="center"/>
    </xf>
    <xf numFmtId="176" fontId="10" fillId="0" borderId="0" xfId="98" applyNumberFormat="1" applyFont="1" applyAlignment="1">
      <alignment vertical="center"/>
    </xf>
    <xf numFmtId="0" fontId="4" fillId="0" borderId="0" xfId="98" applyFont="1" applyAlignment="1">
      <alignment horizontal="center" vertical="center"/>
    </xf>
    <xf numFmtId="0" fontId="5" fillId="0" borderId="0" xfId="98" applyFont="1" applyAlignment="1">
      <alignment horizontal="center" vertical="center"/>
    </xf>
    <xf numFmtId="176" fontId="1" fillId="0" borderId="0" xfId="98" applyNumberFormat="1" applyFont="1" applyAlignment="1">
      <alignment horizontal="right" vertical="center"/>
    </xf>
    <xf numFmtId="0" fontId="2" fillId="0" borderId="1" xfId="98" applyFont="1" applyBorder="1" applyAlignment="1">
      <alignment horizontal="center" vertical="center"/>
    </xf>
    <xf numFmtId="176" fontId="2" fillId="0" borderId="1" xfId="98" applyNumberFormat="1" applyFont="1" applyBorder="1" applyAlignment="1">
      <alignment horizontal="center" vertical="center"/>
    </xf>
    <xf numFmtId="0" fontId="6" fillId="0" borderId="1" xfId="107" applyFont="1" applyBorder="1" applyAlignment="1">
      <alignment horizontal="left" vertical="center"/>
    </xf>
    <xf numFmtId="0" fontId="6" fillId="0" borderId="1" xfId="107" applyFont="1" applyBorder="1" applyAlignment="1">
      <alignment horizontal="center" vertical="center"/>
    </xf>
    <xf numFmtId="1" fontId="7" fillId="0" borderId="1" xfId="106" applyNumberFormat="1" applyFont="1" applyBorder="1">
      <alignment vertical="center"/>
    </xf>
    <xf numFmtId="49" fontId="6" fillId="0" borderId="1" xfId="107" applyNumberFormat="1" applyFont="1" applyBorder="1" applyAlignment="1">
      <alignment horizontal="left" vertical="center"/>
    </xf>
    <xf numFmtId="0" fontId="6" fillId="0" borderId="1" xfId="107" applyFont="1" applyBorder="1">
      <alignment vertical="center"/>
    </xf>
    <xf numFmtId="178" fontId="8" fillId="2" borderId="1" xfId="106" applyNumberFormat="1" applyFont="1" applyFill="1" applyBorder="1">
      <alignment vertical="center"/>
    </xf>
    <xf numFmtId="1" fontId="8" fillId="3" borderId="1" xfId="106" applyNumberFormat="1" applyFont="1" applyFill="1" applyBorder="1">
      <alignment vertical="center"/>
    </xf>
    <xf numFmtId="1" fontId="8" fillId="0" borderId="1" xfId="106" applyNumberFormat="1" applyFont="1" applyBorder="1">
      <alignment vertical="center"/>
    </xf>
    <xf numFmtId="0" fontId="1" fillId="0" borderId="0" xfId="105" applyFont="1" applyAlignment="1">
      <alignment wrapText="1"/>
    </xf>
    <xf numFmtId="0" fontId="11" fillId="0" borderId="0" xfId="105" applyFont="1" applyAlignment="1">
      <alignment horizontal="center" vertical="center" wrapText="1"/>
    </xf>
    <xf numFmtId="0" fontId="2" fillId="0" borderId="0" xfId="105" applyFont="1" applyAlignment="1">
      <alignment horizontal="center" vertical="center" wrapText="1"/>
    </xf>
    <xf numFmtId="0" fontId="2" fillId="0" borderId="0" xfId="105" applyFont="1" applyAlignment="1">
      <alignment wrapText="1"/>
    </xf>
    <xf numFmtId="0" fontId="10" fillId="0" borderId="0" xfId="105" applyFont="1" applyAlignment="1">
      <alignment wrapText="1"/>
    </xf>
    <xf numFmtId="0" fontId="1" fillId="0" borderId="0" xfId="111" applyFont="1" applyAlignment="1">
      <alignment horizontal="left" vertical="center" wrapText="1"/>
    </xf>
    <xf numFmtId="0" fontId="12" fillId="0" borderId="0" xfId="111" applyFont="1" applyAlignment="1">
      <alignment horizontal="left" vertical="center" wrapText="1"/>
    </xf>
    <xf numFmtId="49" fontId="4" fillId="0" borderId="0" xfId="105" applyNumberFormat="1" applyFont="1" applyAlignment="1">
      <alignment horizontal="centerContinuous" vertical="center" wrapText="1"/>
    </xf>
    <xf numFmtId="49" fontId="5" fillId="0" borderId="0" xfId="105" applyNumberFormat="1" applyFont="1" applyAlignment="1">
      <alignment horizontal="centerContinuous" vertical="center" wrapText="1"/>
    </xf>
    <xf numFmtId="0" fontId="2" fillId="0" borderId="0" xfId="105" applyFont="1" applyAlignment="1">
      <alignment horizontal="center" wrapText="1"/>
    </xf>
    <xf numFmtId="176" fontId="13" fillId="0" borderId="0" xfId="8" applyNumberFormat="1" applyFont="1" applyAlignment="1">
      <alignment horizontal="right" vertical="top"/>
      <protection locked="0"/>
    </xf>
    <xf numFmtId="0" fontId="11" fillId="0" borderId="1" xfId="105" applyFont="1" applyBorder="1" applyAlignment="1">
      <alignment horizontal="center" vertical="center" wrapText="1"/>
    </xf>
    <xf numFmtId="1" fontId="11" fillId="0" borderId="1" xfId="105" applyNumberFormat="1" applyFont="1" applyBorder="1" applyAlignment="1" applyProtection="1">
      <alignment horizontal="center" vertical="center" wrapText="1"/>
      <protection locked="0"/>
    </xf>
    <xf numFmtId="178" fontId="1" fillId="0" borderId="1" xfId="105" applyNumberFormat="1" applyFont="1" applyBorder="1" applyAlignment="1">
      <alignment horizontal="right" vertical="center" wrapText="1"/>
    </xf>
    <xf numFmtId="0" fontId="2" fillId="0" borderId="1" xfId="105" applyFont="1" applyBorder="1" applyAlignment="1">
      <alignment horizontal="center" vertical="center" wrapText="1"/>
    </xf>
    <xf numFmtId="0" fontId="14" fillId="0" borderId="0" xfId="98" applyAlignment="1">
      <alignment vertical="center"/>
    </xf>
    <xf numFmtId="0" fontId="15" fillId="0" borderId="0" xfId="8" applyFont="1" applyAlignment="1">
      <alignment vertical="top"/>
      <protection locked="0"/>
    </xf>
    <xf numFmtId="49" fontId="3" fillId="0" borderId="0" xfId="98" applyNumberFormat="1" applyFont="1"/>
    <xf numFmtId="2" fontId="3" fillId="0" borderId="0" xfId="98" applyNumberFormat="1" applyFont="1"/>
    <xf numFmtId="176" fontId="3" fillId="0" borderId="0" xfId="8" applyNumberFormat="1" applyFont="1" applyAlignment="1">
      <alignment vertical="top"/>
      <protection locked="0"/>
    </xf>
    <xf numFmtId="0" fontId="4" fillId="0" borderId="0" xfId="8" applyFont="1" applyAlignment="1">
      <alignment horizontal="center" vertical="center" wrapText="1"/>
      <protection locked="0"/>
    </xf>
    <xf numFmtId="0" fontId="5" fillId="0" borderId="0" xfId="8" applyFont="1" applyAlignment="1">
      <alignment horizontal="center" vertical="center"/>
      <protection locked="0"/>
    </xf>
    <xf numFmtId="49" fontId="11" fillId="0" borderId="1" xfId="8" applyNumberFormat="1" applyFont="1" applyBorder="1" applyAlignment="1">
      <alignment horizontal="center" vertical="center"/>
      <protection locked="0"/>
    </xf>
    <xf numFmtId="0" fontId="2" fillId="0" borderId="0" xfId="8" applyFont="1" applyAlignment="1">
      <alignment vertical="top"/>
      <protection locked="0"/>
    </xf>
    <xf numFmtId="0" fontId="15" fillId="0" borderId="0" xfId="98" applyFont="1" applyAlignment="1">
      <alignment vertical="center" wrapText="1"/>
    </xf>
    <xf numFmtId="49" fontId="1" fillId="0" borderId="1" xfId="8" applyNumberFormat="1" applyFont="1" applyBorder="1" applyAlignment="1">
      <alignment horizontal="center" vertical="center"/>
      <protection locked="0"/>
    </xf>
    <xf numFmtId="49" fontId="1" fillId="0" borderId="1" xfId="8" applyNumberFormat="1" applyFont="1" applyBorder="1" applyAlignment="1">
      <alignment horizontal="left" vertical="center"/>
      <protection locked="0"/>
    </xf>
    <xf numFmtId="178" fontId="1" fillId="0" borderId="0" xfId="8" applyNumberFormat="1" applyFont="1" applyAlignment="1">
      <alignment vertical="top"/>
      <protection locked="0"/>
    </xf>
    <xf numFmtId="179" fontId="3" fillId="0" borderId="0" xfId="8" applyNumberFormat="1" applyFont="1" applyAlignment="1">
      <alignment vertical="top"/>
      <protection locked="0"/>
    </xf>
    <xf numFmtId="49" fontId="1" fillId="0" borderId="1" xfId="8" applyNumberFormat="1" applyFont="1" applyBorder="1" applyAlignment="1">
      <alignment horizontal="left" vertical="center" indent="1"/>
      <protection locked="0"/>
    </xf>
    <xf numFmtId="178" fontId="3" fillId="0" borderId="0" xfId="8" applyNumberFormat="1" applyFont="1" applyAlignment="1">
      <alignment vertical="top"/>
      <protection locked="0"/>
    </xf>
    <xf numFmtId="0" fontId="3" fillId="0" borderId="0" xfId="98" applyFont="1" applyAlignment="1">
      <alignment vertical="center" wrapText="1"/>
    </xf>
    <xf numFmtId="176" fontId="15" fillId="0" borderId="0" xfId="8" applyNumberFormat="1" applyFont="1" applyAlignment="1">
      <alignment vertical="top"/>
      <protection locked="0"/>
    </xf>
    <xf numFmtId="0" fontId="15" fillId="0" borderId="0" xfId="98" applyFont="1" applyAlignment="1">
      <alignment horizontal="center" vertical="center" wrapText="1"/>
    </xf>
    <xf numFmtId="0" fontId="3" fillId="0" borderId="0" xfId="98" applyFont="1" applyAlignment="1">
      <alignment horizontal="center" vertical="center" wrapText="1"/>
    </xf>
    <xf numFmtId="49" fontId="3" fillId="0" borderId="0" xfId="98" applyNumberFormat="1" applyFont="1" applyAlignment="1" applyProtection="1">
      <alignment vertical="center"/>
      <protection locked="0"/>
    </xf>
    <xf numFmtId="2" fontId="3" fillId="0" borderId="0" xfId="98" applyNumberFormat="1" applyFont="1" applyAlignment="1" applyProtection="1">
      <alignment vertical="center"/>
      <protection locked="0"/>
    </xf>
    <xf numFmtId="178" fontId="1" fillId="0" borderId="1" xfId="8" applyNumberFormat="1" applyFont="1" applyBorder="1" applyAlignment="1">
      <alignment vertical="center"/>
      <protection locked="0"/>
    </xf>
    <xf numFmtId="49" fontId="3" fillId="0" borderId="0" xfId="8" applyNumberFormat="1" applyFont="1" applyAlignment="1">
      <alignment horizontal="left" vertical="top" indent="1"/>
      <protection locked="0"/>
    </xf>
    <xf numFmtId="49" fontId="3" fillId="0" borderId="0" xfId="8" applyNumberFormat="1" applyFont="1" applyAlignment="1">
      <alignment horizontal="left" vertical="top" indent="2"/>
      <protection locked="0"/>
    </xf>
    <xf numFmtId="49" fontId="2" fillId="0" borderId="1" xfId="8" applyNumberFormat="1" applyFont="1" applyBorder="1" applyAlignment="1">
      <alignment horizontal="left" vertical="center"/>
      <protection locked="0"/>
    </xf>
    <xf numFmtId="0" fontId="2" fillId="0" borderId="1" xfId="8" applyFont="1" applyBorder="1" applyAlignment="1">
      <alignment horizontal="left" vertical="center"/>
      <protection locked="0"/>
    </xf>
    <xf numFmtId="176" fontId="1" fillId="0" borderId="1" xfId="8" applyNumberFormat="1" applyFont="1" applyBorder="1" applyAlignment="1">
      <alignment vertical="center"/>
      <protection locked="0"/>
    </xf>
    <xf numFmtId="49" fontId="2" fillId="0" borderId="1" xfId="8" applyNumberFormat="1" applyFont="1" applyBorder="1" applyAlignment="1">
      <alignment horizontal="left" vertical="center" indent="1"/>
      <protection locked="0"/>
    </xf>
    <xf numFmtId="49" fontId="16" fillId="0" borderId="1" xfId="8" applyNumberFormat="1" applyFont="1" applyBorder="1" applyAlignment="1">
      <alignment horizontal="left" vertical="center" wrapText="1" indent="1"/>
      <protection locked="0"/>
    </xf>
    <xf numFmtId="49" fontId="1" fillId="0" borderId="0" xfId="8" applyNumberFormat="1" applyFont="1" applyAlignment="1">
      <alignment horizontal="left" vertical="top" indent="1"/>
      <protection locked="0"/>
    </xf>
    <xf numFmtId="49" fontId="3" fillId="0" borderId="0" xfId="98" applyNumberFormat="1" applyFont="1" applyAlignment="1">
      <alignment horizontal="left" indent="1"/>
    </xf>
    <xf numFmtId="49" fontId="1" fillId="0" borderId="1" xfId="8" applyNumberFormat="1" applyFont="1" applyBorder="1" applyAlignment="1">
      <alignment horizontal="left" vertical="center" indent="2"/>
      <protection locked="0"/>
    </xf>
    <xf numFmtId="49" fontId="1" fillId="0" borderId="0" xfId="8" applyNumberFormat="1" applyFont="1" applyAlignment="1">
      <alignment horizontal="left" vertical="top" indent="2"/>
      <protection locked="0"/>
    </xf>
    <xf numFmtId="49" fontId="3" fillId="0" borderId="0" xfId="98" applyNumberFormat="1" applyFont="1" applyAlignment="1">
      <alignment horizontal="left" indent="2"/>
    </xf>
    <xf numFmtId="49" fontId="17" fillId="0" borderId="1" xfId="8" applyNumberFormat="1" applyFont="1" applyBorder="1" applyAlignment="1">
      <alignment horizontal="left" vertical="center" indent="1"/>
      <protection locked="0"/>
    </xf>
    <xf numFmtId="180" fontId="1" fillId="0" borderId="0" xfId="8" applyNumberFormat="1" applyFont="1" applyAlignment="1">
      <alignment vertical="top"/>
      <protection locked="0"/>
    </xf>
    <xf numFmtId="180" fontId="3" fillId="0" borderId="0" xfId="8" applyNumberFormat="1" applyFont="1" applyAlignment="1">
      <alignment vertical="top"/>
      <protection locked="0"/>
    </xf>
    <xf numFmtId="0" fontId="1" fillId="0" borderId="1" xfId="8" applyFont="1" applyBorder="1" applyAlignment="1">
      <alignment horizontal="left" vertical="center" indent="2"/>
      <protection locked="0"/>
    </xf>
    <xf numFmtId="0" fontId="2" fillId="0" borderId="2" xfId="8" applyFont="1" applyBorder="1" applyAlignment="1">
      <alignment horizontal="center" vertical="center"/>
      <protection locked="0"/>
    </xf>
    <xf numFmtId="0" fontId="2" fillId="0" borderId="3" xfId="8" applyFont="1" applyBorder="1" applyAlignment="1">
      <alignment horizontal="center" vertical="center"/>
      <protection locked="0"/>
    </xf>
    <xf numFmtId="176" fontId="2" fillId="0" borderId="1" xfId="8" applyNumberFormat="1" applyFont="1" applyBorder="1" applyAlignment="1">
      <alignment vertical="center"/>
      <protection locked="0"/>
    </xf>
    <xf numFmtId="49" fontId="3" fillId="0" borderId="0" xfId="98" applyNumberFormat="1" applyFont="1" applyAlignment="1" applyProtection="1">
      <alignment horizontal="left" vertical="center" indent="1"/>
      <protection locked="0"/>
    </xf>
    <xf numFmtId="49" fontId="3" fillId="0" borderId="0" xfId="98" applyNumberFormat="1" applyFont="1" applyAlignment="1" applyProtection="1">
      <alignment horizontal="left" vertical="center" indent="2"/>
      <protection locked="0"/>
    </xf>
    <xf numFmtId="178" fontId="2" fillId="0" borderId="1" xfId="8" applyNumberFormat="1" applyFont="1" applyBorder="1" applyAlignment="1">
      <alignment vertical="center"/>
      <protection locked="0"/>
    </xf>
    <xf numFmtId="176" fontId="1" fillId="0" borderId="0" xfId="8" applyNumberFormat="1" applyFont="1" applyAlignment="1">
      <alignment horizontal="right" vertical="center"/>
      <protection locked="0"/>
    </xf>
    <xf numFmtId="0" fontId="1" fillId="0" borderId="0" xfId="98" applyFont="1" applyAlignment="1">
      <alignment vertical="center" wrapText="1"/>
    </xf>
    <xf numFmtId="49" fontId="16" fillId="0" borderId="1" xfId="8" applyNumberFormat="1" applyFont="1" applyBorder="1" applyAlignment="1">
      <alignment horizontal="left" vertical="center"/>
      <protection locked="0"/>
    </xf>
    <xf numFmtId="0" fontId="1" fillId="0" borderId="1" xfId="8" applyFont="1" applyBorder="1" applyAlignment="1">
      <alignment horizontal="right" vertical="center"/>
      <protection locked="0"/>
    </xf>
    <xf numFmtId="49" fontId="1" fillId="0" borderId="0" xfId="98" applyNumberFormat="1" applyFont="1" applyAlignment="1">
      <alignment horizontal="left"/>
    </xf>
    <xf numFmtId="49" fontId="1" fillId="0" borderId="0" xfId="98" applyNumberFormat="1" applyFont="1"/>
    <xf numFmtId="2" fontId="1" fillId="0" borderId="0" xfId="98" applyNumberFormat="1" applyFont="1"/>
    <xf numFmtId="179" fontId="1" fillId="0" borderId="0" xfId="8" applyNumberFormat="1" applyFont="1" applyAlignment="1">
      <alignment vertical="top"/>
      <protection locked="0"/>
    </xf>
    <xf numFmtId="0" fontId="16" fillId="0" borderId="2" xfId="8" applyFont="1" applyBorder="1" applyAlignment="1">
      <alignment horizontal="center" vertical="center"/>
      <protection locked="0"/>
    </xf>
    <xf numFmtId="0" fontId="1" fillId="0" borderId="0" xfId="98" applyFont="1" applyAlignment="1">
      <alignment horizontal="center" vertical="center" wrapText="1"/>
    </xf>
    <xf numFmtId="49" fontId="1" fillId="0" borderId="0" xfId="98" applyNumberFormat="1" applyFont="1" applyAlignment="1" applyProtection="1">
      <alignment horizontal="left" vertical="center"/>
      <protection locked="0"/>
    </xf>
    <xf numFmtId="49" fontId="1" fillId="0" borderId="0" xfId="98" applyNumberFormat="1" applyFont="1" applyAlignment="1" applyProtection="1">
      <alignment vertical="center"/>
      <protection locked="0"/>
    </xf>
    <xf numFmtId="2" fontId="1" fillId="0" borderId="0" xfId="98" applyNumberFormat="1" applyFont="1" applyAlignment="1" applyProtection="1">
      <alignment vertical="center"/>
      <protection locked="0"/>
    </xf>
    <xf numFmtId="0" fontId="11" fillId="0" borderId="0" xfId="98" applyFont="1" applyAlignment="1">
      <alignment vertical="center"/>
    </xf>
    <xf numFmtId="49" fontId="1" fillId="0" borderId="0" xfId="98" applyNumberFormat="1" applyFont="1" applyAlignment="1">
      <alignment horizontal="left" vertical="center" indent="1"/>
    </xf>
    <xf numFmtId="0" fontId="11" fillId="0" borderId="1" xfId="98" applyFont="1" applyBorder="1" applyAlignment="1">
      <alignment horizontal="center" vertical="center"/>
    </xf>
    <xf numFmtId="176" fontId="11" fillId="0" borderId="1" xfId="98" applyNumberFormat="1" applyFont="1" applyBorder="1" applyAlignment="1">
      <alignment horizontal="center" vertical="center"/>
    </xf>
    <xf numFmtId="49" fontId="17" fillId="0" borderId="1" xfId="98" applyNumberFormat="1" applyFont="1" applyBorder="1" applyAlignment="1">
      <alignment horizontal="left" vertical="center"/>
    </xf>
    <xf numFmtId="0" fontId="1" fillId="0" borderId="1" xfId="98" applyFont="1" applyBorder="1" applyAlignment="1">
      <alignment horizontal="left" vertical="center" indent="1"/>
    </xf>
    <xf numFmtId="0" fontId="1" fillId="0" borderId="1" xfId="98" applyFont="1" applyBorder="1" applyAlignment="1">
      <alignment horizontal="right" vertical="center"/>
    </xf>
    <xf numFmtId="0" fontId="2" fillId="0" borderId="1" xfId="98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12" fillId="0" borderId="1" xfId="105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9" fillId="0" borderId="1" xfId="105" applyFont="1" applyBorder="1" applyAlignment="1">
      <alignment horizontal="center" vertical="center" wrapText="1"/>
    </xf>
    <xf numFmtId="0" fontId="14" fillId="0" borderId="0" xfId="105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9" fontId="14" fillId="0" borderId="0" xfId="8" applyNumberFormat="1" applyFont="1" applyAlignment="1">
      <alignment horizontal="left" vertical="top"/>
      <protection locked="0"/>
    </xf>
    <xf numFmtId="0" fontId="21" fillId="0" borderId="0" xfId="8" applyFont="1" applyAlignment="1">
      <alignment vertical="top"/>
      <protection locked="0"/>
    </xf>
    <xf numFmtId="0" fontId="22" fillId="0" borderId="2" xfId="8" applyFont="1" applyBorder="1" applyAlignment="1">
      <alignment horizontal="center" vertical="center"/>
      <protection locked="0"/>
    </xf>
    <xf numFmtId="0" fontId="22" fillId="0" borderId="1" xfId="0" applyFont="1" applyBorder="1" applyAlignment="1">
      <alignment horizontal="center" vertical="center"/>
    </xf>
    <xf numFmtId="0" fontId="21" fillId="0" borderId="0" xfId="98" applyFont="1" applyAlignment="1">
      <alignment vertical="center" wrapText="1"/>
    </xf>
    <xf numFmtId="0" fontId="10" fillId="0" borderId="2" xfId="8" applyFont="1" applyBorder="1" applyAlignment="1">
      <alignment horizontal="left" vertical="center"/>
      <protection locked="0"/>
    </xf>
    <xf numFmtId="3" fontId="23" fillId="0" borderId="1" xfId="0" applyNumberFormat="1" applyFont="1" applyBorder="1" applyAlignment="1">
      <alignment vertical="center"/>
    </xf>
    <xf numFmtId="0" fontId="22" fillId="0" borderId="1" xfId="94" applyFont="1" applyBorder="1" applyAlignment="1">
      <alignment horizontal="right" vertical="center"/>
    </xf>
    <xf numFmtId="0" fontId="23" fillId="0" borderId="1" xfId="94" applyFont="1" applyBorder="1" applyAlignment="1">
      <alignment horizontal="right" vertical="center"/>
    </xf>
    <xf numFmtId="3" fontId="23" fillId="2" borderId="1" xfId="0" applyNumberFormat="1" applyFont="1" applyFill="1" applyBorder="1" applyAlignment="1">
      <alignment horizontal="left" vertical="center"/>
    </xf>
    <xf numFmtId="0" fontId="23" fillId="0" borderId="1" xfId="94" applyFont="1" applyBorder="1" applyAlignment="1">
      <alignment vertical="center"/>
    </xf>
    <xf numFmtId="0" fontId="22" fillId="0" borderId="1" xfId="94" applyFont="1" applyBorder="1" applyAlignment="1">
      <alignment vertical="center"/>
    </xf>
    <xf numFmtId="3" fontId="23" fillId="0" borderId="1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78" fontId="24" fillId="0" borderId="1" xfId="112" applyNumberFormat="1" applyFont="1" applyBorder="1" applyAlignment="1">
      <alignment horizontal="right" vertical="center"/>
    </xf>
    <xf numFmtId="0" fontId="24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distributed" vertical="center"/>
    </xf>
    <xf numFmtId="0" fontId="22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" fontId="23" fillId="0" borderId="1" xfId="0" applyNumberFormat="1" applyFont="1" applyBorder="1" applyAlignment="1" applyProtection="1">
      <alignment vertical="center"/>
      <protection locked="0"/>
    </xf>
    <xf numFmtId="176" fontId="21" fillId="0" borderId="0" xfId="8" applyNumberFormat="1" applyFont="1" applyAlignment="1">
      <alignment vertical="top"/>
      <protection locked="0"/>
    </xf>
    <xf numFmtId="0" fontId="21" fillId="0" borderId="0" xfId="98" applyFont="1" applyAlignment="1">
      <alignment horizontal="center" vertical="center" wrapText="1"/>
    </xf>
    <xf numFmtId="178" fontId="24" fillId="0" borderId="1" xfId="112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25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181" fontId="26" fillId="0" borderId="1" xfId="0" applyNumberFormat="1" applyFont="1" applyBorder="1" applyAlignment="1">
      <alignment vertical="center"/>
    </xf>
    <xf numFmtId="0" fontId="27" fillId="0" borderId="1" xfId="105" applyFont="1" applyBorder="1" applyAlignment="1">
      <alignment horizontal="right" vertical="center" wrapText="1"/>
    </xf>
    <xf numFmtId="0" fontId="5" fillId="0" borderId="0" xfId="8" applyFont="1" applyAlignment="1">
      <alignment horizontal="center" vertical="center" wrapText="1"/>
      <protection locked="0"/>
    </xf>
    <xf numFmtId="0" fontId="28" fillId="2" borderId="1" xfId="104" applyFont="1" applyFill="1" applyBorder="1" applyAlignment="1">
      <alignment horizontal="center"/>
    </xf>
    <xf numFmtId="0" fontId="29" fillId="2" borderId="1" xfId="104" applyFont="1" applyFill="1" applyBorder="1" applyAlignment="1">
      <alignment horizontal="center" vertical="center" shrinkToFit="1"/>
    </xf>
    <xf numFmtId="0" fontId="29" fillId="2" borderId="1" xfId="8" applyFont="1" applyFill="1" applyBorder="1" applyAlignment="1">
      <alignment horizontal="center" vertical="center"/>
      <protection locked="0"/>
    </xf>
    <xf numFmtId="0" fontId="14" fillId="2" borderId="1" xfId="104" applyFill="1" applyBorder="1" applyAlignment="1">
      <alignment horizontal="center"/>
    </xf>
    <xf numFmtId="49" fontId="2" fillId="2" borderId="1" xfId="8" applyNumberFormat="1" applyFont="1" applyFill="1" applyBorder="1" applyAlignment="1">
      <alignment horizontal="center" vertical="center"/>
      <protection locked="0"/>
    </xf>
    <xf numFmtId="0" fontId="30" fillId="2" borderId="1" xfId="8" applyFont="1" applyFill="1" applyBorder="1" applyAlignment="1">
      <alignment horizontal="center" vertical="center"/>
      <protection locked="0"/>
    </xf>
    <xf numFmtId="49" fontId="2" fillId="0" borderId="0" xfId="98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23" fillId="0" borderId="0" xfId="98" applyFont="1" applyAlignment="1">
      <alignment vertical="center"/>
    </xf>
    <xf numFmtId="43" fontId="6" fillId="0" borderId="2" xfId="12" applyFont="1" applyBorder="1" applyAlignment="1">
      <alignment horizontal="center" vertical="center" wrapText="1"/>
    </xf>
    <xf numFmtId="43" fontId="6" fillId="0" borderId="4" xfId="12" applyFont="1" applyBorder="1" applyAlignment="1">
      <alignment horizontal="center" vertical="center" wrapText="1"/>
    </xf>
    <xf numFmtId="43" fontId="31" fillId="0" borderId="1" xfId="12" applyFont="1" applyBorder="1" applyAlignment="1">
      <alignment horizontal="center" vertical="center" wrapText="1"/>
    </xf>
    <xf numFmtId="49" fontId="6" fillId="0" borderId="1" xfId="12" applyNumberFormat="1" applyFont="1" applyBorder="1" applyAlignment="1">
      <alignment horizontal="center" vertical="center" wrapText="1"/>
    </xf>
    <xf numFmtId="43" fontId="6" fillId="0" borderId="1" xfId="12" applyFont="1" applyBorder="1" applyAlignment="1">
      <alignment horizontal="left" vertical="center" wrapText="1"/>
    </xf>
    <xf numFmtId="0" fontId="6" fillId="0" borderId="1" xfId="12" applyNumberFormat="1" applyFont="1" applyBorder="1" applyAlignment="1">
      <alignment horizontal="center" vertical="center" wrapText="1"/>
    </xf>
    <xf numFmtId="49" fontId="9" fillId="0" borderId="1" xfId="12" applyNumberFormat="1" applyFont="1" applyBorder="1" applyAlignment="1">
      <alignment horizontal="center" vertical="center" wrapText="1"/>
    </xf>
    <xf numFmtId="49" fontId="9" fillId="0" borderId="1" xfId="12" applyNumberFormat="1" applyFont="1" applyBorder="1" applyAlignment="1">
      <alignment horizontal="left" vertical="center" wrapText="1"/>
    </xf>
    <xf numFmtId="0" fontId="9" fillId="0" borderId="1" xfId="12" applyNumberFormat="1" applyFont="1" applyBorder="1" applyAlignment="1">
      <alignment horizontal="center" vertical="center" wrapText="1"/>
    </xf>
    <xf numFmtId="49" fontId="6" fillId="0" borderId="1" xfId="12" applyNumberFormat="1" applyFont="1" applyBorder="1" applyAlignment="1">
      <alignment horizontal="left" vertical="center" wrapText="1"/>
    </xf>
    <xf numFmtId="49" fontId="7" fillId="0" borderId="1" xfId="12" applyNumberFormat="1" applyFont="1" applyBorder="1" applyAlignment="1">
      <alignment horizontal="center" vertical="center" wrapText="1"/>
    </xf>
    <xf numFmtId="0" fontId="7" fillId="0" borderId="1" xfId="12" applyNumberFormat="1" applyFont="1" applyBorder="1" applyAlignment="1">
      <alignment horizontal="center" vertical="center" wrapText="1"/>
    </xf>
    <xf numFmtId="0" fontId="23" fillId="3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3" fillId="2" borderId="0" xfId="0" applyFont="1" applyFill="1" applyAlignment="1">
      <alignment horizontal="right" vertical="center"/>
    </xf>
    <xf numFmtId="0" fontId="33" fillId="2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1" xfId="52" applyFont="1" applyFill="1" applyBorder="1" applyAlignment="1">
      <alignment horizontal="center" wrapText="1"/>
    </xf>
    <xf numFmtId="0" fontId="35" fillId="2" borderId="0" xfId="0" applyFont="1" applyFill="1" applyAlignment="1">
      <alignment horizontal="right" vertical="center" wrapText="1"/>
    </xf>
    <xf numFmtId="0" fontId="36" fillId="3" borderId="1" xfId="0" applyFont="1" applyFill="1" applyBorder="1" applyAlignment="1">
      <alignment horizontal="center" vertical="center"/>
    </xf>
    <xf numFmtId="1" fontId="37" fillId="3" borderId="1" xfId="0" applyNumberFormat="1" applyFont="1" applyFill="1" applyBorder="1" applyAlignment="1">
      <alignment horizontal="right" vertical="center"/>
    </xf>
    <xf numFmtId="0" fontId="26" fillId="3" borderId="1" xfId="94" applyFont="1" applyFill="1" applyBorder="1" applyAlignment="1">
      <alignment horizontal="left" vertical="center"/>
    </xf>
    <xf numFmtId="0" fontId="37" fillId="3" borderId="1" xfId="94" applyFont="1" applyFill="1" applyBorder="1" applyAlignment="1">
      <alignment vertical="center"/>
    </xf>
    <xf numFmtId="1" fontId="37" fillId="3" borderId="1" xfId="94" applyNumberFormat="1" applyFont="1" applyFill="1" applyBorder="1" applyAlignment="1">
      <alignment vertical="center"/>
    </xf>
    <xf numFmtId="0" fontId="26" fillId="3" borderId="1" xfId="94" applyFont="1" applyFill="1" applyBorder="1" applyAlignment="1">
      <alignment vertical="center"/>
    </xf>
    <xf numFmtId="0" fontId="26" fillId="3" borderId="1" xfId="94" applyFont="1" applyFill="1" applyBorder="1" applyAlignment="1" applyProtection="1">
      <alignment vertical="center"/>
      <protection locked="0"/>
    </xf>
    <xf numFmtId="1" fontId="26" fillId="3" borderId="1" xfId="94" applyNumberFormat="1" applyFont="1" applyFill="1" applyBorder="1" applyAlignment="1" applyProtection="1">
      <alignment vertical="center"/>
      <protection locked="0"/>
    </xf>
    <xf numFmtId="0" fontId="37" fillId="3" borderId="1" xfId="94" applyFont="1" applyFill="1" applyBorder="1" applyAlignment="1">
      <alignment horizontal="left" vertical="center"/>
    </xf>
    <xf numFmtId="49" fontId="1" fillId="0" borderId="1" xfId="8" applyNumberFormat="1" applyFont="1" applyBorder="1" applyAlignment="1">
      <alignment horizontal="left" vertical="top"/>
      <protection locked="0"/>
    </xf>
    <xf numFmtId="0" fontId="1" fillId="0" borderId="1" xfId="8" applyFont="1" applyBorder="1" applyAlignment="1">
      <alignment horizontal="center" vertical="center"/>
      <protection locked="0"/>
    </xf>
    <xf numFmtId="49" fontId="1" fillId="0" borderId="0" xfId="98" applyNumberFormat="1" applyFont="1" applyAlignment="1">
      <alignment horizontal="left" indent="1"/>
    </xf>
    <xf numFmtId="49" fontId="1" fillId="0" borderId="0" xfId="98" applyNumberFormat="1" applyFont="1" applyAlignment="1">
      <alignment horizontal="left" indent="2"/>
    </xf>
    <xf numFmtId="176" fontId="1" fillId="0" borderId="1" xfId="8" applyNumberFormat="1" applyFont="1" applyBorder="1" applyAlignment="1">
      <alignment horizontal="center" vertical="center"/>
      <protection locked="0"/>
    </xf>
    <xf numFmtId="49" fontId="17" fillId="0" borderId="1" xfId="8" applyNumberFormat="1" applyFont="1" applyBorder="1" applyAlignment="1">
      <alignment horizontal="left" vertical="center" indent="2"/>
      <protection locked="0"/>
    </xf>
    <xf numFmtId="0" fontId="1" fillId="0" borderId="1" xfId="8" applyFont="1" applyBorder="1" applyAlignment="1">
      <alignment horizontal="center" vertical="top"/>
      <protection locked="0"/>
    </xf>
    <xf numFmtId="0" fontId="16" fillId="0" borderId="1" xfId="8" applyFont="1" applyBorder="1" applyAlignment="1">
      <alignment horizontal="center" vertical="center"/>
      <protection locked="0"/>
    </xf>
    <xf numFmtId="49" fontId="1" fillId="0" borderId="0" xfId="98" applyNumberFormat="1" applyFont="1" applyAlignment="1" applyProtection="1">
      <alignment horizontal="left" vertical="center" indent="1"/>
      <protection locked="0"/>
    </xf>
    <xf numFmtId="49" fontId="1" fillId="0" borderId="0" xfId="98" applyNumberFormat="1" applyFont="1" applyAlignment="1" applyProtection="1">
      <alignment horizontal="left" vertical="center" indent="2"/>
      <protection locked="0"/>
    </xf>
    <xf numFmtId="0" fontId="2" fillId="0" borderId="0" xfId="105" applyFont="1" applyAlignment="1">
      <alignment horizontal="center" vertical="center"/>
    </xf>
    <xf numFmtId="49" fontId="2" fillId="0" borderId="0" xfId="105" applyNumberFormat="1" applyFont="1" applyAlignment="1">
      <alignment horizontal="left" vertical="center"/>
    </xf>
    <xf numFmtId="49" fontId="1" fillId="0" borderId="0" xfId="105" applyNumberFormat="1" applyFont="1" applyAlignment="1">
      <alignment horizontal="left" indent="1"/>
    </xf>
    <xf numFmtId="0" fontId="1" fillId="0" borderId="0" xfId="105" applyFont="1"/>
    <xf numFmtId="0" fontId="2" fillId="0" borderId="0" xfId="105" applyFont="1"/>
    <xf numFmtId="0" fontId="10" fillId="0" borderId="0" xfId="105" applyFont="1"/>
    <xf numFmtId="0" fontId="12" fillId="0" borderId="0" xfId="111" applyFont="1" applyAlignment="1">
      <alignment horizontal="left" vertical="center"/>
    </xf>
    <xf numFmtId="49" fontId="4" fillId="0" borderId="0" xfId="105" applyNumberFormat="1" applyFont="1" applyAlignment="1">
      <alignment horizontal="center" vertical="center"/>
    </xf>
    <xf numFmtId="0" fontId="27" fillId="0" borderId="0" xfId="105" applyFont="1" applyAlignment="1">
      <alignment horizontal="center"/>
    </xf>
    <xf numFmtId="182" fontId="10" fillId="0" borderId="0" xfId="105" applyNumberFormat="1" applyFont="1" applyAlignment="1">
      <alignment horizontal="right" vertical="center"/>
    </xf>
    <xf numFmtId="0" fontId="22" fillId="0" borderId="1" xfId="105" applyFont="1" applyBorder="1" applyAlignment="1">
      <alignment horizontal="center" vertical="center"/>
    </xf>
    <xf numFmtId="0" fontId="11" fillId="0" borderId="1" xfId="105" applyFont="1" applyBorder="1" applyAlignment="1">
      <alignment horizontal="center" vertical="center"/>
    </xf>
    <xf numFmtId="1" fontId="2" fillId="0" borderId="1" xfId="105" applyNumberFormat="1" applyFont="1" applyBorder="1" applyAlignment="1" applyProtection="1">
      <alignment horizontal="center" vertical="center" wrapText="1"/>
      <protection locked="0"/>
    </xf>
    <xf numFmtId="49" fontId="2" fillId="0" borderId="1" xfId="105" applyNumberFormat="1" applyFont="1" applyBorder="1" applyAlignment="1">
      <alignment horizontal="left" vertical="center"/>
    </xf>
    <xf numFmtId="0" fontId="23" fillId="2" borderId="1" xfId="0" applyFont="1" applyFill="1" applyBorder="1" applyAlignment="1">
      <alignment horizontal="right" vertical="center"/>
    </xf>
    <xf numFmtId="49" fontId="1" fillId="0" borderId="1" xfId="105" applyNumberFormat="1" applyFont="1" applyBorder="1" applyAlignment="1">
      <alignment horizontal="left" indent="1"/>
    </xf>
    <xf numFmtId="178" fontId="38" fillId="3" borderId="1" xfId="52" applyNumberFormat="1" applyFont="1" applyFill="1" applyBorder="1" applyAlignment="1">
      <alignment horizontal="right" vertical="center"/>
    </xf>
    <xf numFmtId="0" fontId="14" fillId="0" borderId="1" xfId="52" applyBorder="1" applyAlignment="1">
      <alignment horizontal="left" vertical="center" indent="1"/>
    </xf>
    <xf numFmtId="0" fontId="1" fillId="0" borderId="1" xfId="105" applyFont="1" applyBorder="1"/>
    <xf numFmtId="0" fontId="14" fillId="0" borderId="5" xfId="52" applyBorder="1" applyAlignment="1">
      <alignment horizontal="left" vertical="center" indent="1"/>
    </xf>
    <xf numFmtId="178" fontId="14" fillId="0" borderId="1" xfId="52" applyNumberFormat="1" applyBorder="1" applyAlignment="1">
      <alignment horizontal="right" vertical="center"/>
    </xf>
    <xf numFmtId="0" fontId="10" fillId="0" borderId="1" xfId="105" applyFont="1" applyBorder="1"/>
    <xf numFmtId="0" fontId="39" fillId="0" borderId="0" xfId="110" applyFont="1" applyAlignment="1">
      <alignment horizontal="left" vertical="center" indent="1"/>
    </xf>
    <xf numFmtId="0" fontId="40" fillId="0" borderId="0" xfId="110" applyFont="1" applyAlignment="1">
      <alignment horizontal="justify" vertical="center"/>
    </xf>
  </cellXfs>
  <cellStyles count="125">
    <cellStyle name="常规" xfId="0" builtinId="0"/>
    <cellStyle name="货币[0]" xfId="1" builtinId="7"/>
    <cellStyle name="20% - 强调文字颜色 3" xfId="2" builtinId="38"/>
    <cellStyle name="输入" xfId="3" builtinId="20"/>
    <cellStyle name="常规 44" xfId="4"/>
    <cellStyle name="常规 39" xfId="5"/>
    <cellStyle name="60% - 着色 2" xfId="6"/>
    <cellStyle name="货币" xfId="7" builtinId="4"/>
    <cellStyle name="常规_功能分类1212zhangl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6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40% - 着色 3" xfId="22"/>
    <cellStyle name="_ET_STYLE_NoName_00_" xfId="23"/>
    <cellStyle name="标题" xfId="24" builtinId="15"/>
    <cellStyle name="着色 1" xfId="25"/>
    <cellStyle name="20% - 着色 5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40% - 着色 4" xfId="34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40% - 着色 5" xfId="41"/>
    <cellStyle name="好" xfId="42" builtinId="26"/>
    <cellStyle name="着色 5" xfId="43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常规_二00七年人代会材料（人代会用表）5006" xfId="52"/>
    <cellStyle name="强调文字颜色 4" xfId="53" builtinId="41"/>
    <cellStyle name="20% - 强调文字颜色 4" xfId="54" builtinId="42"/>
    <cellStyle name="40% - 强调文字颜色 4" xfId="55" builtinId="43"/>
    <cellStyle name="20% - 着色 1" xfId="56"/>
    <cellStyle name="强调文字颜色 5" xfId="57" builtinId="45"/>
    <cellStyle name="40% - 强调文字颜色 5" xfId="58" builtinId="47"/>
    <cellStyle name="20% - 着色 2" xfId="59"/>
    <cellStyle name="60% - 强调文字颜色 5" xfId="60" builtinId="48"/>
    <cellStyle name="强调文字颜色 6" xfId="61" builtinId="49"/>
    <cellStyle name="40% - 强调文字颜色 6" xfId="62" builtinId="51"/>
    <cellStyle name="20% - 着色 3" xfId="63"/>
    <cellStyle name="60% - 强调文字颜色 6" xfId="64" builtinId="52"/>
    <cellStyle name="_ET_STYLE_NoName_00__2016年人代会报告附表20160104" xfId="65"/>
    <cellStyle name="差_发老吕2016基本支出测算11.28" xfId="66"/>
    <cellStyle name="_ET_STYLE_NoName_00__国库1月5日调整表" xfId="67"/>
    <cellStyle name="20% - 着色 4" xfId="68"/>
    <cellStyle name="着色 2" xfId="69"/>
    <cellStyle name="20% - 着色 6" xfId="70"/>
    <cellStyle name="40% - 着色 1" xfId="71"/>
    <cellStyle name="40% - 着色 2" xfId="72"/>
    <cellStyle name="40% - 着色 6" xfId="73"/>
    <cellStyle name="常规 43" xfId="74"/>
    <cellStyle name="60% - 着色 1" xfId="75"/>
    <cellStyle name="常规 45" xfId="76"/>
    <cellStyle name="60% - 着色 3" xfId="77"/>
    <cellStyle name="常规 46" xfId="78"/>
    <cellStyle name="60% - 着色 4" xfId="79"/>
    <cellStyle name="常规 47" xfId="80"/>
    <cellStyle name="60% - 着色 5" xfId="81"/>
    <cellStyle name="60% - 着色 6" xfId="82"/>
    <cellStyle name="no dec" xfId="83"/>
    <cellStyle name="Normal_APR" xfId="84"/>
    <cellStyle name="百分比 2" xfId="85"/>
    <cellStyle name="表标题" xfId="86"/>
    <cellStyle name="差_全国各省民生政策标准10.7(lp稿)(1)" xfId="87"/>
    <cellStyle name="常规 10" xfId="88"/>
    <cellStyle name="常规 11" xfId="89"/>
    <cellStyle name="常规 12" xfId="90"/>
    <cellStyle name="常规 13" xfId="91"/>
    <cellStyle name="常规 14" xfId="92"/>
    <cellStyle name="常规 19" xfId="93"/>
    <cellStyle name="常规 2" xfId="94"/>
    <cellStyle name="常规 2 2" xfId="95"/>
    <cellStyle name="常规 20" xfId="96"/>
    <cellStyle name="常规 21" xfId="97"/>
    <cellStyle name="常规 3" xfId="98"/>
    <cellStyle name="常规 4" xfId="99"/>
    <cellStyle name="常规 40" xfId="100"/>
    <cellStyle name="常规 41" xfId="101"/>
    <cellStyle name="常规 5" xfId="102"/>
    <cellStyle name="常规 8" xfId="103"/>
    <cellStyle name="常规_2009年预算" xfId="104"/>
    <cellStyle name="常规_2013.1.人代会报告附表" xfId="105"/>
    <cellStyle name="常规_附表1-17" xfId="106"/>
    <cellStyle name="常规_附表1-17_1" xfId="107"/>
    <cellStyle name="常规_附表1-18" xfId="108"/>
    <cellStyle name="常规_附表1-18_1" xfId="109"/>
    <cellStyle name="常规_目录" xfId="110"/>
    <cellStyle name="常规_人代会报告附表（定）曹铂0103" xfId="111"/>
    <cellStyle name="常规_县级财政预算表格" xfId="112"/>
    <cellStyle name="普通_97-917" xfId="113"/>
    <cellStyle name="着色 4" xfId="114"/>
    <cellStyle name="千分位[0]_BT (2)" xfId="115"/>
    <cellStyle name="千分位_97-917" xfId="116"/>
    <cellStyle name="千位[0]_1" xfId="117"/>
    <cellStyle name="千位_1" xfId="118"/>
    <cellStyle name="数字" xfId="119"/>
    <cellStyle name="未定义" xfId="120"/>
    <cellStyle name="小数" xfId="121"/>
    <cellStyle name="样式 1" xfId="122"/>
    <cellStyle name="着色 3" xfId="123"/>
    <cellStyle name="着色 6" xfId="1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21"/>
  <sheetViews>
    <sheetView tabSelected="1" workbookViewId="0">
      <selection activeCell="A6" sqref="A6"/>
    </sheetView>
  </sheetViews>
  <sheetFormatPr defaultColWidth="9" defaultRowHeight="13.5"/>
  <cols>
    <col min="1" max="1" width="83" customWidth="1"/>
  </cols>
  <sheetData>
    <row r="3" ht="20.25" spans="1:1">
      <c r="A3" s="233" t="s">
        <v>0</v>
      </c>
    </row>
    <row r="4" ht="23.1" customHeight="1" spans="1:1">
      <c r="A4" s="234" t="s">
        <v>1</v>
      </c>
    </row>
    <row r="5" ht="23.1" customHeight="1" spans="1:1">
      <c r="A5" s="234" t="s">
        <v>2</v>
      </c>
    </row>
    <row r="6" ht="23.1" customHeight="1" spans="1:1">
      <c r="A6" s="234" t="s">
        <v>3</v>
      </c>
    </row>
    <row r="7" ht="23.1" customHeight="1" spans="1:1">
      <c r="A7" s="234" t="s">
        <v>4</v>
      </c>
    </row>
    <row r="8" ht="23.1" customHeight="1" spans="1:1">
      <c r="A8" s="234" t="s">
        <v>5</v>
      </c>
    </row>
    <row r="9" ht="23.1" customHeight="1" spans="1:1">
      <c r="A9" s="234" t="s">
        <v>6</v>
      </c>
    </row>
    <row r="10" ht="23.1" customHeight="1" spans="1:1">
      <c r="A10" s="234" t="s">
        <v>7</v>
      </c>
    </row>
    <row r="11" ht="23.1" customHeight="1" spans="1:1">
      <c r="A11" s="234" t="s">
        <v>8</v>
      </c>
    </row>
    <row r="12" ht="23.1" customHeight="1" spans="1:1">
      <c r="A12" s="234" t="s">
        <v>9</v>
      </c>
    </row>
    <row r="13" ht="23.1" customHeight="1" spans="1:1">
      <c r="A13" s="234" t="s">
        <v>10</v>
      </c>
    </row>
    <row r="14" ht="23.1" customHeight="1" spans="1:1">
      <c r="A14" s="234" t="s">
        <v>11</v>
      </c>
    </row>
    <row r="15" ht="23.1" customHeight="1" spans="1:1">
      <c r="A15" s="234" t="s">
        <v>12</v>
      </c>
    </row>
    <row r="16" ht="23.1" customHeight="1" spans="1:1">
      <c r="A16" s="234" t="s">
        <v>13</v>
      </c>
    </row>
    <row r="17" ht="23.1" customHeight="1" spans="1:1">
      <c r="A17" s="234" t="s">
        <v>14</v>
      </c>
    </row>
    <row r="18" ht="23.1" customHeight="1" spans="1:1">
      <c r="A18" s="234" t="s">
        <v>15</v>
      </c>
    </row>
    <row r="19" ht="23.1" customHeight="1" spans="1:1">
      <c r="A19" s="234" t="s">
        <v>16</v>
      </c>
    </row>
    <row r="20" ht="23.1" customHeight="1" spans="1:1">
      <c r="A20" s="234" t="s">
        <v>17</v>
      </c>
    </row>
    <row r="21" ht="23.1" customHeight="1" spans="1:1">
      <c r="A21" s="234" t="s">
        <v>18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Q168"/>
  <sheetViews>
    <sheetView topLeftCell="A49" workbookViewId="0">
      <selection activeCell="AI62" sqref="AI62"/>
    </sheetView>
  </sheetViews>
  <sheetFormatPr defaultColWidth="7" defaultRowHeight="15"/>
  <cols>
    <col min="1" max="1" width="12.6666666666667" style="3" customWidth="1"/>
    <col min="2" max="2" width="54.3333333333333" style="1" customWidth="1"/>
    <col min="3" max="3" width="13" style="4" customWidth="1"/>
    <col min="4" max="4" width="10.3333333333333" style="1" hidden="1" customWidth="1"/>
    <col min="5" max="5" width="9.66666666666667" style="5" hidden="1" customWidth="1"/>
    <col min="6" max="6" width="8.10833333333333" style="5" hidden="1" customWidth="1"/>
    <col min="7" max="7" width="9.66666666666667" style="59" hidden="1" customWidth="1"/>
    <col min="8" max="8" width="17.4416666666667" style="59" hidden="1" customWidth="1"/>
    <col min="9" max="9" width="12.4416666666667" style="60" hidden="1" customWidth="1"/>
    <col min="10" max="10" width="7" style="61" hidden="1" customWidth="1"/>
    <col min="11" max="12" width="7" style="5" hidden="1" customWidth="1"/>
    <col min="13" max="13" width="13.8833333333333" style="5" hidden="1" customWidth="1"/>
    <col min="14" max="14" width="7.88333333333333" style="5" hidden="1" customWidth="1"/>
    <col min="15" max="15" width="9.44166666666667" style="5" hidden="1" customWidth="1"/>
    <col min="16" max="16" width="6.88333333333333" style="5" hidden="1" customWidth="1"/>
    <col min="17" max="17" width="9" style="5" hidden="1" customWidth="1"/>
    <col min="18" max="18" width="5.88333333333333" style="5" hidden="1" customWidth="1"/>
    <col min="19" max="19" width="5.21666666666667" style="5" hidden="1" customWidth="1"/>
    <col min="20" max="20" width="6.44166666666667" style="5" hidden="1" customWidth="1"/>
    <col min="21" max="22" width="7" style="5" hidden="1" customWidth="1"/>
    <col min="23" max="23" width="10.6666666666667" style="5" hidden="1" customWidth="1"/>
    <col min="24" max="24" width="10.4416666666667" style="5" hidden="1" customWidth="1"/>
    <col min="25" max="25" width="7" style="5" hidden="1" customWidth="1"/>
    <col min="26" max="16384" width="7" style="5"/>
  </cols>
  <sheetData>
    <row r="1" ht="20.25" customHeight="1" spans="1:1">
      <c r="A1" s="6"/>
    </row>
    <row r="2" ht="24" spans="1:9">
      <c r="A2" s="7" t="s">
        <v>629</v>
      </c>
      <c r="B2" s="8"/>
      <c r="C2" s="9"/>
      <c r="G2" s="5"/>
      <c r="H2" s="5"/>
      <c r="I2" s="5"/>
    </row>
    <row r="3" s="1" customFormat="1" spans="1:13">
      <c r="A3" s="3"/>
      <c r="C3" s="10" t="s">
        <v>76</v>
      </c>
      <c r="E3" s="1">
        <v>12.11</v>
      </c>
      <c r="G3" s="1">
        <v>12.22</v>
      </c>
      <c r="J3" s="4"/>
      <c r="M3" s="1">
        <v>1.2</v>
      </c>
    </row>
    <row r="4" s="134" customFormat="1" ht="24.9" customHeight="1" spans="1:15">
      <c r="A4" s="135" t="s">
        <v>468</v>
      </c>
      <c r="B4" s="136" t="s">
        <v>469</v>
      </c>
      <c r="C4" s="136" t="s">
        <v>149</v>
      </c>
      <c r="G4" s="137" t="s">
        <v>468</v>
      </c>
      <c r="H4" s="137" t="s">
        <v>630</v>
      </c>
      <c r="I4" s="137" t="s">
        <v>140</v>
      </c>
      <c r="J4" s="153"/>
      <c r="M4" s="137" t="s">
        <v>468</v>
      </c>
      <c r="N4" s="154" t="s">
        <v>630</v>
      </c>
      <c r="O4" s="137" t="s">
        <v>140</v>
      </c>
    </row>
    <row r="5" ht="24.9" customHeight="1" spans="1:17">
      <c r="A5" s="138">
        <v>207</v>
      </c>
      <c r="B5" s="139" t="s">
        <v>258</v>
      </c>
      <c r="C5" s="140">
        <f>C8+C6</f>
        <v>3</v>
      </c>
      <c r="Q5" s="72"/>
    </row>
    <row r="6" ht="24.9" customHeight="1" spans="1:3">
      <c r="A6" s="138">
        <v>20707</v>
      </c>
      <c r="B6" s="139" t="s">
        <v>581</v>
      </c>
      <c r="C6" s="141">
        <f>SUM(C7)</f>
        <v>3</v>
      </c>
    </row>
    <row r="7" ht="24.9" customHeight="1" spans="1:3">
      <c r="A7" s="138">
        <v>2070799</v>
      </c>
      <c r="B7" s="139" t="s">
        <v>582</v>
      </c>
      <c r="C7" s="141">
        <v>3</v>
      </c>
    </row>
    <row r="8" ht="24.9" customHeight="1" spans="1:3">
      <c r="A8" s="138">
        <v>20709</v>
      </c>
      <c r="B8" s="142" t="s">
        <v>583</v>
      </c>
      <c r="C8" s="143"/>
    </row>
    <row r="9" ht="24.9" customHeight="1" spans="1:3">
      <c r="A9" s="138">
        <v>2070903</v>
      </c>
      <c r="B9" s="142" t="s">
        <v>584</v>
      </c>
      <c r="C9" s="143"/>
    </row>
    <row r="10" ht="24.9" customHeight="1" spans="1:3">
      <c r="A10" s="138">
        <v>208</v>
      </c>
      <c r="B10" s="139" t="s">
        <v>274</v>
      </c>
      <c r="C10" s="144">
        <f>C11</f>
        <v>1</v>
      </c>
    </row>
    <row r="11" ht="24.9" customHeight="1" spans="1:3">
      <c r="A11" s="138">
        <v>20822</v>
      </c>
      <c r="B11" s="145" t="s">
        <v>585</v>
      </c>
      <c r="C11" s="143">
        <f>SUM(C12:C12)</f>
        <v>1</v>
      </c>
    </row>
    <row r="12" ht="24.9" customHeight="1" spans="1:3">
      <c r="A12" s="138">
        <v>2082201</v>
      </c>
      <c r="B12" s="145" t="s">
        <v>586</v>
      </c>
      <c r="C12" s="143">
        <v>1</v>
      </c>
    </row>
    <row r="13" ht="24.9" customHeight="1" spans="1:3">
      <c r="A13" s="138">
        <v>212</v>
      </c>
      <c r="B13" s="139" t="s">
        <v>106</v>
      </c>
      <c r="C13" s="144">
        <f>C14+C23+C26+C27+C31+C33</f>
        <v>89420</v>
      </c>
    </row>
    <row r="14" ht="24.9" customHeight="1" spans="1:3">
      <c r="A14" s="138">
        <v>21208</v>
      </c>
      <c r="B14" s="139" t="s">
        <v>587</v>
      </c>
      <c r="C14" s="143">
        <f>SUM(C15:C22)</f>
        <v>83748</v>
      </c>
    </row>
    <row r="15" ht="24.9" customHeight="1" spans="1:3">
      <c r="A15" s="138">
        <v>2120801</v>
      </c>
      <c r="B15" s="146" t="s">
        <v>588</v>
      </c>
      <c r="C15" s="147">
        <f>35615-12408</f>
        <v>23207</v>
      </c>
    </row>
    <row r="16" ht="24.9" customHeight="1" spans="1:3">
      <c r="A16" s="138">
        <v>2120802</v>
      </c>
      <c r="B16" s="146" t="s">
        <v>589</v>
      </c>
      <c r="C16" s="147">
        <v>55710</v>
      </c>
    </row>
    <row r="17" ht="24.9" customHeight="1" spans="1:3">
      <c r="A17" s="138">
        <v>2120803</v>
      </c>
      <c r="B17" s="146" t="s">
        <v>590</v>
      </c>
      <c r="C17" s="147"/>
    </row>
    <row r="18" ht="24.9" customHeight="1" spans="1:3">
      <c r="A18" s="138">
        <v>2120804</v>
      </c>
      <c r="B18" s="146" t="s">
        <v>591</v>
      </c>
      <c r="C18" s="147">
        <v>1458</v>
      </c>
    </row>
    <row r="19" ht="24.9" customHeight="1" spans="1:3">
      <c r="A19" s="138">
        <v>2120805</v>
      </c>
      <c r="B19" s="146" t="s">
        <v>592</v>
      </c>
      <c r="C19" s="147">
        <f>9500-9227</f>
        <v>273</v>
      </c>
    </row>
    <row r="20" ht="24.9" customHeight="1" spans="1:3">
      <c r="A20" s="138">
        <v>2120806</v>
      </c>
      <c r="B20" s="146" t="s">
        <v>593</v>
      </c>
      <c r="C20" s="147">
        <v>300</v>
      </c>
    </row>
    <row r="21" ht="24.9" customHeight="1" spans="1:3">
      <c r="A21" s="138">
        <v>2120810</v>
      </c>
      <c r="B21" s="146" t="s">
        <v>594</v>
      </c>
      <c r="C21" s="147">
        <v>2800</v>
      </c>
    </row>
    <row r="22" ht="24.9" customHeight="1" spans="1:3">
      <c r="A22" s="138">
        <v>2120811</v>
      </c>
      <c r="B22" s="146" t="s">
        <v>595</v>
      </c>
      <c r="C22" s="143"/>
    </row>
    <row r="23" ht="24.9" customHeight="1" spans="1:3">
      <c r="A23" s="138">
        <v>21210</v>
      </c>
      <c r="B23" s="139" t="s">
        <v>596</v>
      </c>
      <c r="C23" s="143">
        <f>SUM(C24:C25)</f>
        <v>1000</v>
      </c>
    </row>
    <row r="24" ht="24.9" customHeight="1" spans="1:3">
      <c r="A24" s="138">
        <v>2121001</v>
      </c>
      <c r="B24" s="146" t="s">
        <v>588</v>
      </c>
      <c r="C24" s="147">
        <v>1000</v>
      </c>
    </row>
    <row r="25" ht="24.9" customHeight="1" spans="1:3">
      <c r="A25" s="138">
        <v>2121002</v>
      </c>
      <c r="B25" s="146" t="s">
        <v>589</v>
      </c>
      <c r="C25" s="143"/>
    </row>
    <row r="26" ht="24.9" customHeight="1" spans="1:3">
      <c r="A26" s="138">
        <v>21211</v>
      </c>
      <c r="B26" s="139" t="s">
        <v>597</v>
      </c>
      <c r="C26" s="143">
        <v>572</v>
      </c>
    </row>
    <row r="27" ht="24.9" customHeight="1" spans="1:3">
      <c r="A27" s="138">
        <v>21213</v>
      </c>
      <c r="B27" s="139" t="s">
        <v>598</v>
      </c>
      <c r="C27" s="143">
        <f>SUM(C28:C30)</f>
        <v>3800</v>
      </c>
    </row>
    <row r="28" ht="24.9" customHeight="1" spans="1:3">
      <c r="A28" s="138">
        <v>2121301</v>
      </c>
      <c r="B28" s="146" t="s">
        <v>599</v>
      </c>
      <c r="C28" s="143">
        <v>1500</v>
      </c>
    </row>
    <row r="29" ht="24.9" customHeight="1" spans="1:3">
      <c r="A29" s="138">
        <v>2121302</v>
      </c>
      <c r="B29" s="146" t="s">
        <v>600</v>
      </c>
      <c r="C29" s="143">
        <v>1000</v>
      </c>
    </row>
    <row r="30" ht="24.9" customHeight="1" spans="1:3">
      <c r="A30" s="138">
        <v>2121399</v>
      </c>
      <c r="B30" s="146" t="s">
        <v>601</v>
      </c>
      <c r="C30" s="143">
        <v>1300</v>
      </c>
    </row>
    <row r="31" ht="24.9" customHeight="1" spans="1:3">
      <c r="A31" s="138">
        <v>21214</v>
      </c>
      <c r="B31" s="146" t="s">
        <v>602</v>
      </c>
      <c r="C31" s="143">
        <v>300</v>
      </c>
    </row>
    <row r="32" ht="24.9" customHeight="1" spans="1:3">
      <c r="A32" s="138">
        <v>2121499</v>
      </c>
      <c r="B32" s="146" t="s">
        <v>603</v>
      </c>
      <c r="C32" s="143">
        <v>300</v>
      </c>
    </row>
    <row r="33" ht="24.9" customHeight="1" spans="1:3">
      <c r="A33" s="138">
        <v>21215</v>
      </c>
      <c r="B33" s="146" t="s">
        <v>604</v>
      </c>
      <c r="C33" s="143"/>
    </row>
    <row r="34" ht="24.9" customHeight="1" spans="1:3">
      <c r="A34" s="138">
        <v>2120501</v>
      </c>
      <c r="B34" s="146" t="s">
        <v>605</v>
      </c>
      <c r="C34" s="143"/>
    </row>
    <row r="35" ht="24.9" customHeight="1" spans="1:3">
      <c r="A35" s="138">
        <v>299</v>
      </c>
      <c r="B35" s="145" t="s">
        <v>131</v>
      </c>
      <c r="C35" s="144">
        <f>C36+C38</f>
        <v>36563</v>
      </c>
    </row>
    <row r="36" ht="24.9" customHeight="1" spans="1:3">
      <c r="A36" s="138">
        <v>22904</v>
      </c>
      <c r="B36" s="145" t="s">
        <v>606</v>
      </c>
      <c r="C36" s="143">
        <f>SUM(C37)</f>
        <v>34957</v>
      </c>
    </row>
    <row r="37" ht="24.9" customHeight="1" spans="1:3">
      <c r="A37" s="138">
        <v>2290402</v>
      </c>
      <c r="B37" s="145" t="s">
        <v>607</v>
      </c>
      <c r="C37" s="147">
        <v>34957</v>
      </c>
    </row>
    <row r="38" ht="24.9" customHeight="1" spans="1:3">
      <c r="A38" s="138">
        <v>22960</v>
      </c>
      <c r="B38" s="146" t="s">
        <v>608</v>
      </c>
      <c r="C38" s="143">
        <f>SUM(C39:C41)</f>
        <v>1606</v>
      </c>
    </row>
    <row r="39" ht="24.9" customHeight="1" spans="1:3">
      <c r="A39" s="138">
        <v>2296002</v>
      </c>
      <c r="B39" s="146" t="s">
        <v>609</v>
      </c>
      <c r="C39" s="143">
        <v>1606</v>
      </c>
    </row>
    <row r="40" ht="24.9" customHeight="1" spans="1:3">
      <c r="A40" s="138">
        <v>2296003</v>
      </c>
      <c r="B40" s="146" t="s">
        <v>610</v>
      </c>
      <c r="C40" s="143"/>
    </row>
    <row r="41" ht="24.9" customHeight="1" spans="1:3">
      <c r="A41" s="138">
        <v>2296004</v>
      </c>
      <c r="B41" s="146" t="s">
        <v>611</v>
      </c>
      <c r="C41" s="143"/>
    </row>
    <row r="42" ht="24.9" customHeight="1" spans="1:3">
      <c r="A42" s="138">
        <v>2296006</v>
      </c>
      <c r="B42" s="146" t="s">
        <v>612</v>
      </c>
      <c r="C42" s="143"/>
    </row>
    <row r="43" ht="24.9" customHeight="1" spans="1:3">
      <c r="A43" s="138">
        <v>2296011</v>
      </c>
      <c r="B43" s="146" t="s">
        <v>613</v>
      </c>
      <c r="C43" s="143"/>
    </row>
    <row r="44" ht="24.9" customHeight="1" spans="1:3">
      <c r="A44" s="138">
        <v>2296099</v>
      </c>
      <c r="B44" s="146" t="s">
        <v>614</v>
      </c>
      <c r="C44" s="143"/>
    </row>
    <row r="45" ht="24.9" customHeight="1" spans="1:3">
      <c r="A45" s="138">
        <v>232</v>
      </c>
      <c r="B45" s="145" t="s">
        <v>128</v>
      </c>
      <c r="C45" s="144">
        <f>SUM(C46:C48)</f>
        <v>13724</v>
      </c>
    </row>
    <row r="46" ht="24.9" customHeight="1" spans="1:3">
      <c r="A46" s="138">
        <v>2320411</v>
      </c>
      <c r="B46" s="145" t="s">
        <v>615</v>
      </c>
      <c r="C46" s="147">
        <v>12500</v>
      </c>
    </row>
    <row r="47" ht="24.9" customHeight="1" spans="1:3">
      <c r="A47" s="138">
        <v>2320431</v>
      </c>
      <c r="B47" s="145" t="s">
        <v>616</v>
      </c>
      <c r="C47" s="147">
        <v>724</v>
      </c>
    </row>
    <row r="48" ht="24.9" customHeight="1" spans="1:3">
      <c r="A48" s="138">
        <v>2320499</v>
      </c>
      <c r="B48" s="148" t="s">
        <v>617</v>
      </c>
      <c r="C48" s="147">
        <v>500</v>
      </c>
    </row>
    <row r="49" ht="24.9" customHeight="1" spans="1:3">
      <c r="A49" s="138">
        <v>233</v>
      </c>
      <c r="B49" s="145" t="s">
        <v>464</v>
      </c>
      <c r="C49" s="144">
        <f>SUM(C50:C51)</f>
        <v>76</v>
      </c>
    </row>
    <row r="50" ht="24.9" customHeight="1" spans="1:3">
      <c r="A50" s="138">
        <v>2330411</v>
      </c>
      <c r="B50" s="145" t="s">
        <v>618</v>
      </c>
      <c r="C50" s="143">
        <v>76</v>
      </c>
    </row>
    <row r="51" ht="24.9" customHeight="1" spans="1:3">
      <c r="A51" s="138">
        <v>2330431</v>
      </c>
      <c r="B51" s="145" t="s">
        <v>619</v>
      </c>
      <c r="C51" s="143"/>
    </row>
    <row r="52" ht="24.9" customHeight="1" spans="1:3">
      <c r="A52" s="138"/>
      <c r="B52" s="149" t="s">
        <v>620</v>
      </c>
      <c r="C52" s="144">
        <f>C5+C10+C13+C35+C45+C49</f>
        <v>139787</v>
      </c>
    </row>
    <row r="53" ht="24.9" customHeight="1" spans="1:3">
      <c r="A53" s="138">
        <v>230</v>
      </c>
      <c r="B53" s="150" t="s">
        <v>621</v>
      </c>
      <c r="C53" s="143">
        <f>C54+C57+C58+C59</f>
        <v>83525</v>
      </c>
    </row>
    <row r="54" ht="24.9" customHeight="1" spans="1:3">
      <c r="A54" s="138">
        <v>23004</v>
      </c>
      <c r="B54" s="151" t="s">
        <v>622</v>
      </c>
      <c r="C54" s="143">
        <f>SUM(C55:C56)</f>
        <v>21635</v>
      </c>
    </row>
    <row r="55" ht="24.9" customHeight="1" spans="1:3">
      <c r="A55" s="138"/>
      <c r="B55" s="151" t="s">
        <v>623</v>
      </c>
      <c r="C55" s="143">
        <v>21635</v>
      </c>
    </row>
    <row r="56" ht="24.9" customHeight="1" spans="1:3">
      <c r="A56" s="138">
        <v>23006</v>
      </c>
      <c r="B56" s="151" t="s">
        <v>624</v>
      </c>
      <c r="C56" s="143"/>
    </row>
    <row r="57" ht="24.9" customHeight="1" spans="1:3">
      <c r="A57" s="138">
        <v>23008</v>
      </c>
      <c r="B57" s="151" t="s">
        <v>625</v>
      </c>
      <c r="C57" s="143">
        <v>18000</v>
      </c>
    </row>
    <row r="58" ht="24.9" customHeight="1" spans="1:3">
      <c r="A58" s="138">
        <v>23009</v>
      </c>
      <c r="B58" s="151" t="s">
        <v>626</v>
      </c>
      <c r="C58" s="143"/>
    </row>
    <row r="59" ht="24.9" customHeight="1" spans="1:3">
      <c r="A59" s="138">
        <v>231</v>
      </c>
      <c r="B59" s="152" t="s">
        <v>627</v>
      </c>
      <c r="C59" s="151">
        <v>43890</v>
      </c>
    </row>
    <row r="60" ht="24.9" customHeight="1" spans="1:3">
      <c r="A60" s="138"/>
      <c r="B60" s="149" t="s">
        <v>628</v>
      </c>
      <c r="C60" s="144">
        <f>C52+C53</f>
        <v>223312</v>
      </c>
    </row>
    <row r="61" ht="24.9" customHeight="1"/>
    <row r="62" ht="24.9" customHeight="1"/>
    <row r="63" ht="24.9" customHeight="1"/>
    <row r="64" ht="24.9" customHeight="1"/>
    <row r="65" ht="24.9" customHeight="1"/>
    <row r="66" ht="24.9" customHeight="1"/>
    <row r="67" ht="24.9" customHeight="1"/>
    <row r="68" ht="24.9" customHeight="1"/>
    <row r="69" ht="24.9" customHeight="1"/>
    <row r="70" ht="24.9" customHeight="1"/>
    <row r="71" ht="24.9" customHeight="1"/>
    <row r="72" ht="24.9" customHeight="1"/>
    <row r="73" ht="24.9" customHeight="1"/>
    <row r="74" ht="24.9" customHeight="1"/>
    <row r="75" ht="24.9" customHeight="1"/>
    <row r="76" ht="24.9" customHeight="1"/>
    <row r="77" ht="24.9" customHeight="1"/>
    <row r="78" ht="24.9" customHeight="1"/>
    <row r="79" ht="24.9" customHeight="1"/>
    <row r="80" ht="24.9" customHeight="1"/>
    <row r="81" ht="24.9" customHeight="1"/>
    <row r="82" ht="24.9" customHeight="1"/>
    <row r="83" ht="24.9" customHeight="1"/>
    <row r="84" ht="24.9" customHeight="1"/>
    <row r="85" ht="24.9" customHeight="1"/>
    <row r="86" ht="24.9" customHeight="1"/>
    <row r="87" ht="24.9" customHeight="1"/>
    <row r="88" ht="24.9" customHeight="1"/>
    <row r="89" ht="24.9" customHeight="1"/>
    <row r="90" ht="24.9" customHeight="1"/>
    <row r="91" ht="24.9" customHeight="1"/>
    <row r="92" ht="24.9" customHeight="1"/>
    <row r="93" ht="24.9" customHeight="1"/>
    <row r="94" ht="24.9" customHeight="1"/>
    <row r="95" ht="24.9" customHeight="1"/>
    <row r="96" ht="24.9" customHeight="1"/>
    <row r="97" ht="24.9" customHeight="1"/>
    <row r="98" ht="24.9" customHeight="1"/>
    <row r="99" ht="24.9" customHeight="1"/>
    <row r="100" ht="24.9" customHeight="1"/>
    <row r="101" ht="24.9" customHeight="1"/>
    <row r="102" ht="24.9" customHeight="1"/>
    <row r="103" ht="24.9" customHeight="1"/>
    <row r="104" ht="24.9" customHeight="1"/>
    <row r="105" ht="24.9" customHeight="1"/>
    <row r="106" ht="24.9" customHeight="1"/>
    <row r="107" ht="24.9" customHeight="1"/>
    <row r="108" ht="24.9" customHeight="1"/>
    <row r="109" ht="24.9" customHeight="1"/>
    <row r="110" ht="24.9" customHeight="1"/>
    <row r="111" ht="24.9" customHeight="1"/>
    <row r="112" ht="24.9" customHeight="1"/>
    <row r="113" ht="24.9" customHeight="1"/>
    <row r="114" ht="24.9" customHeight="1"/>
    <row r="115" ht="24.9" customHeight="1"/>
    <row r="116" ht="24.9" customHeight="1"/>
    <row r="117" ht="24.9" customHeight="1"/>
    <row r="118" ht="24.9" customHeight="1"/>
    <row r="119" ht="24.9" customHeight="1"/>
    <row r="120" ht="24.9" customHeight="1"/>
    <row r="121" ht="24.9" customHeight="1"/>
    <row r="122" ht="24.9" customHeight="1"/>
    <row r="123" ht="24.9" customHeight="1"/>
    <row r="124" ht="24.9" customHeight="1"/>
    <row r="125" ht="24.9" customHeight="1"/>
    <row r="126" ht="24.9" customHeight="1"/>
    <row r="127" ht="24.9" customHeight="1"/>
    <row r="128" ht="24.9" customHeight="1"/>
    <row r="129" ht="24.9" customHeight="1"/>
    <row r="130" ht="24.9" customHeight="1"/>
    <row r="131" ht="24.9" customHeight="1"/>
    <row r="132" ht="24.9" customHeight="1"/>
    <row r="133" ht="24.9" customHeight="1"/>
    <row r="134" ht="24.9" customHeight="1"/>
    <row r="135" ht="24.9" customHeight="1"/>
    <row r="136" ht="24.9" customHeight="1"/>
    <row r="137" ht="24.9" customHeight="1"/>
    <row r="138" ht="24.9" customHeight="1"/>
    <row r="139" ht="24.9" customHeight="1"/>
    <row r="140" ht="24.9" customHeight="1"/>
    <row r="141" ht="24.9" customHeight="1"/>
    <row r="142" ht="24.9" customHeight="1"/>
    <row r="143" ht="24.9" customHeight="1"/>
    <row r="144" ht="24.9" customHeight="1"/>
    <row r="145" ht="24.9" customHeight="1"/>
    <row r="146" ht="24.9" customHeight="1"/>
    <row r="147" ht="24.9" customHeight="1"/>
    <row r="148" ht="24.9" customHeight="1"/>
    <row r="149" ht="24.9" customHeight="1"/>
    <row r="150" ht="24.9" customHeight="1"/>
    <row r="151" ht="24.9" customHeight="1"/>
    <row r="152" ht="24.9" customHeight="1"/>
    <row r="153" ht="24.9" customHeight="1"/>
    <row r="154" ht="24.9" customHeight="1"/>
    <row r="155" ht="24.9" customHeight="1"/>
    <row r="156" ht="24.9" customHeight="1"/>
    <row r="157" ht="24.9" customHeight="1"/>
    <row r="158" ht="24.9" customHeight="1"/>
    <row r="159" ht="24.9" customHeight="1"/>
    <row r="160" ht="24.9" customHeight="1"/>
    <row r="161" ht="24.9" customHeight="1"/>
    <row r="162" ht="24.9" customHeight="1"/>
    <row r="163" ht="24.9" customHeight="1"/>
    <row r="164" ht="24.9" customHeight="1"/>
    <row r="165" ht="24.9" customHeight="1"/>
    <row r="166" ht="24.9" customHeight="1"/>
    <row r="167" ht="24.9" customHeight="1"/>
    <row r="168" ht="24.9" customHeight="1"/>
  </sheetData>
  <mergeCells count="1">
    <mergeCell ref="A2:C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6"/>
  <sheetViews>
    <sheetView topLeftCell="A4" workbookViewId="0">
      <selection activeCell="B6" sqref="B6"/>
    </sheetView>
  </sheetViews>
  <sheetFormatPr defaultColWidth="7" defaultRowHeight="15"/>
  <cols>
    <col min="1" max="2" width="37" style="3" customWidth="1"/>
    <col min="3" max="3" width="10.3333333333333" style="1" hidden="1" customWidth="1"/>
    <col min="4" max="4" width="9.66666666666667" style="5" hidden="1" customWidth="1"/>
    <col min="5" max="5" width="8.10833333333333" style="5" hidden="1" customWidth="1"/>
    <col min="6" max="6" width="9.66666666666667" style="59" hidden="1" customWidth="1"/>
    <col min="7" max="7" width="17.4416666666667" style="59" hidden="1" customWidth="1"/>
    <col min="8" max="8" width="12.4416666666667" style="60" hidden="1" customWidth="1"/>
    <col min="9" max="9" width="7" style="61" hidden="1" customWidth="1"/>
    <col min="10" max="11" width="7" style="5" hidden="1" customWidth="1"/>
    <col min="12" max="12" width="13.8833333333333" style="5" hidden="1" customWidth="1"/>
    <col min="13" max="13" width="7.88333333333333" style="5" hidden="1" customWidth="1"/>
    <col min="14" max="14" width="9.44166666666667" style="5" hidden="1" customWidth="1"/>
    <col min="15" max="15" width="6.88333333333333" style="5" hidden="1" customWidth="1"/>
    <col min="16" max="16" width="9" style="5" hidden="1" customWidth="1"/>
    <col min="17" max="17" width="5.88333333333333" style="5" hidden="1" customWidth="1"/>
    <col min="18" max="18" width="5.21666666666667" style="5" hidden="1" customWidth="1"/>
    <col min="19" max="19" width="6.44166666666667" style="5" hidden="1" customWidth="1"/>
    <col min="20" max="21" width="7" style="5" hidden="1" customWidth="1"/>
    <col min="22" max="22" width="10.6666666666667" style="5" hidden="1" customWidth="1"/>
    <col min="23" max="23" width="10.4416666666667" style="5" hidden="1" customWidth="1"/>
    <col min="24" max="24" width="7" style="5" hidden="1" customWidth="1"/>
    <col min="25" max="16384" width="7" style="5"/>
  </cols>
  <sheetData>
    <row r="1" ht="21.75" customHeight="1" spans="1:2">
      <c r="A1" s="6" t="s">
        <v>631</v>
      </c>
      <c r="B1" s="6"/>
    </row>
    <row r="2" ht="51.75" customHeight="1" spans="1:8">
      <c r="A2" s="62" t="s">
        <v>632</v>
      </c>
      <c r="B2" s="63"/>
      <c r="F2" s="5"/>
      <c r="G2" s="5"/>
      <c r="H2" s="5"/>
    </row>
    <row r="3" spans="2:12">
      <c r="B3" s="52" t="s">
        <v>521</v>
      </c>
      <c r="D3" s="5">
        <v>12.11</v>
      </c>
      <c r="F3" s="5">
        <v>12.22</v>
      </c>
      <c r="G3" s="5"/>
      <c r="H3" s="5"/>
      <c r="L3" s="5">
        <v>1.2</v>
      </c>
    </row>
    <row r="4" s="58" customFormat="1" ht="39.75" customHeight="1" spans="1:14">
      <c r="A4" s="64" t="s">
        <v>522</v>
      </c>
      <c r="B4" s="64" t="s">
        <v>149</v>
      </c>
      <c r="C4" s="65"/>
      <c r="F4" s="66" t="s">
        <v>525</v>
      </c>
      <c r="G4" s="66" t="s">
        <v>526</v>
      </c>
      <c r="H4" s="66" t="s">
        <v>527</v>
      </c>
      <c r="I4" s="74"/>
      <c r="L4" s="66" t="s">
        <v>525</v>
      </c>
      <c r="M4" s="75" t="s">
        <v>526</v>
      </c>
      <c r="N4" s="66" t="s">
        <v>527</v>
      </c>
    </row>
    <row r="5" ht="39.75" customHeight="1" spans="1:24">
      <c r="A5" s="128" t="s">
        <v>528</v>
      </c>
      <c r="B5" s="129">
        <v>8806</v>
      </c>
      <c r="C5" s="69">
        <v>105429</v>
      </c>
      <c r="D5" s="70">
        <v>595734.14</v>
      </c>
      <c r="E5" s="5">
        <f>104401+13602</f>
        <v>118003</v>
      </c>
      <c r="F5" s="59" t="s">
        <v>82</v>
      </c>
      <c r="G5" s="59" t="s">
        <v>633</v>
      </c>
      <c r="H5" s="60">
        <v>596221.15</v>
      </c>
      <c r="I5" s="61" t="e">
        <f>F5-A5</f>
        <v>#VALUE!</v>
      </c>
      <c r="J5" s="72" t="e">
        <f>H5-#REF!</f>
        <v>#REF!</v>
      </c>
      <c r="K5" s="72">
        <v>75943</v>
      </c>
      <c r="L5" s="59" t="s">
        <v>82</v>
      </c>
      <c r="M5" s="59" t="s">
        <v>633</v>
      </c>
      <c r="N5" s="60">
        <v>643048.95</v>
      </c>
      <c r="O5" s="61" t="e">
        <f>L5-A5</f>
        <v>#VALUE!</v>
      </c>
      <c r="P5" s="72" t="e">
        <f>N5-#REF!</f>
        <v>#REF!</v>
      </c>
      <c r="R5" s="5">
        <v>717759</v>
      </c>
      <c r="T5" s="77" t="s">
        <v>82</v>
      </c>
      <c r="U5" s="77" t="s">
        <v>633</v>
      </c>
      <c r="V5" s="78">
        <v>659380.53</v>
      </c>
      <c r="W5" s="5" t="e">
        <f>#REF!-V5</f>
        <v>#REF!</v>
      </c>
      <c r="X5" s="5" t="e">
        <f>T5-A5</f>
        <v>#VALUE!</v>
      </c>
    </row>
    <row r="6" ht="39.75" customHeight="1" spans="1:22">
      <c r="A6" s="128" t="s">
        <v>634</v>
      </c>
      <c r="B6" s="129">
        <v>440</v>
      </c>
      <c r="C6" s="69"/>
      <c r="D6" s="70"/>
      <c r="J6" s="72"/>
      <c r="K6" s="72"/>
      <c r="L6" s="59"/>
      <c r="M6" s="59"/>
      <c r="N6" s="60"/>
      <c r="O6" s="61"/>
      <c r="P6" s="72"/>
      <c r="T6" s="77"/>
      <c r="U6" s="77"/>
      <c r="V6" s="78"/>
    </row>
    <row r="7" ht="39.75" customHeight="1" spans="1:22">
      <c r="A7" s="128" t="s">
        <v>535</v>
      </c>
      <c r="B7" s="129">
        <v>195</v>
      </c>
      <c r="C7" s="69"/>
      <c r="D7" s="70"/>
      <c r="J7" s="72"/>
      <c r="K7" s="72"/>
      <c r="L7" s="59"/>
      <c r="M7" s="59"/>
      <c r="N7" s="60"/>
      <c r="O7" s="61"/>
      <c r="P7" s="72"/>
      <c r="T7" s="77"/>
      <c r="U7" s="77"/>
      <c r="V7" s="78"/>
    </row>
    <row r="8" ht="39.75" customHeight="1" spans="1:22">
      <c r="A8" s="128" t="s">
        <v>538</v>
      </c>
      <c r="B8" s="129">
        <v>143</v>
      </c>
      <c r="C8" s="69"/>
      <c r="D8" s="70"/>
      <c r="J8" s="72"/>
      <c r="K8" s="72"/>
      <c r="L8" s="59"/>
      <c r="M8" s="59"/>
      <c r="N8" s="60"/>
      <c r="O8" s="61"/>
      <c r="P8" s="72"/>
      <c r="T8" s="77"/>
      <c r="U8" s="77"/>
      <c r="V8" s="78"/>
    </row>
    <row r="9" ht="39.75" customHeight="1" spans="1:22">
      <c r="A9" s="130" t="s">
        <v>541</v>
      </c>
      <c r="B9" s="129">
        <v>38</v>
      </c>
      <c r="C9" s="69"/>
      <c r="D9" s="70"/>
      <c r="J9" s="72"/>
      <c r="K9" s="72"/>
      <c r="L9" s="59"/>
      <c r="M9" s="59"/>
      <c r="N9" s="60"/>
      <c r="O9" s="61"/>
      <c r="P9" s="72"/>
      <c r="T9" s="77"/>
      <c r="U9" s="77"/>
      <c r="V9" s="78"/>
    </row>
    <row r="10" ht="39.75" customHeight="1" spans="1:22">
      <c r="A10" s="128" t="s">
        <v>529</v>
      </c>
      <c r="B10" s="129">
        <v>1104</v>
      </c>
      <c r="C10" s="69"/>
      <c r="D10" s="70"/>
      <c r="J10" s="72"/>
      <c r="K10" s="72"/>
      <c r="L10" s="59"/>
      <c r="M10" s="59"/>
      <c r="N10" s="60"/>
      <c r="O10" s="61"/>
      <c r="P10" s="72"/>
      <c r="T10" s="77"/>
      <c r="U10" s="77"/>
      <c r="V10" s="78"/>
    </row>
    <row r="11" ht="39.75" customHeight="1" spans="1:22">
      <c r="A11" s="128" t="s">
        <v>635</v>
      </c>
      <c r="B11" s="129">
        <v>4567</v>
      </c>
      <c r="C11" s="69"/>
      <c r="D11" s="70"/>
      <c r="J11" s="72"/>
      <c r="K11" s="72"/>
      <c r="L11" s="59"/>
      <c r="M11" s="59"/>
      <c r="N11" s="60"/>
      <c r="O11" s="61"/>
      <c r="P11" s="72"/>
      <c r="T11" s="77"/>
      <c r="U11" s="77"/>
      <c r="V11" s="78"/>
    </row>
    <row r="12" ht="39.75" customHeight="1" spans="1:22">
      <c r="A12" s="128" t="s">
        <v>531</v>
      </c>
      <c r="B12" s="129">
        <v>4798</v>
      </c>
      <c r="C12" s="69"/>
      <c r="D12" s="70"/>
      <c r="J12" s="72"/>
      <c r="K12" s="72"/>
      <c r="L12" s="59"/>
      <c r="M12" s="59"/>
      <c r="N12" s="60"/>
      <c r="O12" s="61"/>
      <c r="P12" s="72"/>
      <c r="T12" s="77"/>
      <c r="U12" s="77"/>
      <c r="V12" s="78"/>
    </row>
    <row r="13" ht="39.75" customHeight="1" spans="1:22">
      <c r="A13" s="128" t="s">
        <v>534</v>
      </c>
      <c r="B13" s="129">
        <v>88</v>
      </c>
      <c r="C13" s="69"/>
      <c r="D13" s="70"/>
      <c r="J13" s="72"/>
      <c r="K13" s="72"/>
      <c r="L13" s="59"/>
      <c r="M13" s="59"/>
      <c r="N13" s="60"/>
      <c r="O13" s="61"/>
      <c r="P13" s="72"/>
      <c r="T13" s="77"/>
      <c r="U13" s="77"/>
      <c r="V13" s="78"/>
    </row>
    <row r="14" ht="39.75" customHeight="1" spans="1:22">
      <c r="A14" s="128" t="s">
        <v>539</v>
      </c>
      <c r="B14" s="131">
        <v>75</v>
      </c>
      <c r="C14" s="69"/>
      <c r="D14" s="70"/>
      <c r="J14" s="72"/>
      <c r="K14" s="72"/>
      <c r="L14" s="59"/>
      <c r="M14" s="59"/>
      <c r="N14" s="60"/>
      <c r="O14" s="61"/>
      <c r="P14" s="72"/>
      <c r="T14" s="77"/>
      <c r="U14" s="77"/>
      <c r="V14" s="78"/>
    </row>
    <row r="15" ht="39.75" customHeight="1" spans="1:22">
      <c r="A15" s="128" t="s">
        <v>540</v>
      </c>
      <c r="B15" s="128">
        <v>247</v>
      </c>
      <c r="C15" s="69"/>
      <c r="D15" s="70"/>
      <c r="J15" s="72"/>
      <c r="K15" s="72"/>
      <c r="L15" s="59"/>
      <c r="M15" s="59"/>
      <c r="N15" s="60"/>
      <c r="O15" s="61"/>
      <c r="P15" s="72"/>
      <c r="T15" s="77"/>
      <c r="U15" s="77"/>
      <c r="V15" s="78"/>
    </row>
    <row r="16" ht="39.75" customHeight="1" spans="1:22">
      <c r="A16" s="128" t="s">
        <v>542</v>
      </c>
      <c r="B16" s="128">
        <v>158</v>
      </c>
      <c r="C16" s="69"/>
      <c r="D16" s="70"/>
      <c r="J16" s="72"/>
      <c r="K16" s="72"/>
      <c r="L16" s="59"/>
      <c r="M16" s="59"/>
      <c r="N16" s="60"/>
      <c r="O16" s="61"/>
      <c r="P16" s="72"/>
      <c r="T16" s="77"/>
      <c r="U16" s="77"/>
      <c r="V16" s="78"/>
    </row>
    <row r="17" ht="39.75" customHeight="1" spans="1:22">
      <c r="A17" s="128" t="s">
        <v>636</v>
      </c>
      <c r="B17" s="128">
        <v>391</v>
      </c>
      <c r="C17" s="69"/>
      <c r="D17" s="70"/>
      <c r="J17" s="72"/>
      <c r="K17" s="72"/>
      <c r="L17" s="59"/>
      <c r="M17" s="59"/>
      <c r="N17" s="60"/>
      <c r="O17" s="61"/>
      <c r="P17" s="72"/>
      <c r="T17" s="77"/>
      <c r="U17" s="77"/>
      <c r="V17" s="78"/>
    </row>
    <row r="18" ht="39.75" customHeight="1" spans="1:22">
      <c r="A18" s="132" t="s">
        <v>536</v>
      </c>
      <c r="B18" s="128">
        <v>148</v>
      </c>
      <c r="C18" s="69"/>
      <c r="D18" s="70"/>
      <c r="J18" s="72"/>
      <c r="K18" s="72"/>
      <c r="L18" s="59"/>
      <c r="M18" s="59"/>
      <c r="N18" s="60"/>
      <c r="O18" s="61"/>
      <c r="P18" s="72"/>
      <c r="T18" s="77"/>
      <c r="U18" s="77"/>
      <c r="V18" s="78"/>
    </row>
    <row r="19" ht="39.75" customHeight="1" spans="1:22">
      <c r="A19" s="128" t="s">
        <v>637</v>
      </c>
      <c r="B19" s="128">
        <v>437</v>
      </c>
      <c r="C19" s="69"/>
      <c r="D19" s="70"/>
      <c r="J19" s="72"/>
      <c r="K19" s="72"/>
      <c r="L19" s="59"/>
      <c r="M19" s="59"/>
      <c r="N19" s="60"/>
      <c r="O19" s="61"/>
      <c r="P19" s="72"/>
      <c r="T19" s="77"/>
      <c r="U19" s="77"/>
      <c r="V19" s="78"/>
    </row>
    <row r="20" ht="39.75" customHeight="1" spans="1:23">
      <c r="A20" s="11" t="s">
        <v>546</v>
      </c>
      <c r="B20" s="12">
        <f>SUM(B5:B19)</f>
        <v>21635</v>
      </c>
      <c r="F20" s="73" t="str">
        <f>""</f>
        <v/>
      </c>
      <c r="G20" s="73" t="str">
        <f>""</f>
        <v/>
      </c>
      <c r="H20" s="73" t="str">
        <f>""</f>
        <v/>
      </c>
      <c r="L20" s="73" t="str">
        <f>""</f>
        <v/>
      </c>
      <c r="M20" s="76" t="str">
        <f>""</f>
        <v/>
      </c>
      <c r="N20" s="73" t="str">
        <f>""</f>
        <v/>
      </c>
      <c r="V20" s="79" t="e">
        <f>V21+#REF!+#REF!+#REF!+#REF!+#REF!+#REF!+#REF!+#REF!+#REF!+#REF!+#REF!+#REF!+#REF!+#REF!+#REF!+#REF!+#REF!+#REF!+#REF!+#REF!</f>
        <v>#REF!</v>
      </c>
      <c r="W20" s="79" t="e">
        <f>W21+#REF!+#REF!+#REF!+#REF!+#REF!+#REF!+#REF!+#REF!+#REF!+#REF!+#REF!+#REF!+#REF!+#REF!+#REF!+#REF!+#REF!+#REF!+#REF!+#REF!</f>
        <v>#REF!</v>
      </c>
    </row>
    <row r="21" ht="30.75" customHeight="1" spans="1:24">
      <c r="A21" s="133"/>
      <c r="P21" s="72"/>
      <c r="T21" s="77" t="s">
        <v>129</v>
      </c>
      <c r="U21" s="77" t="s">
        <v>141</v>
      </c>
      <c r="V21" s="78">
        <v>19998</v>
      </c>
      <c r="W21" s="5" t="e">
        <f>#REF!-V21</f>
        <v>#REF!</v>
      </c>
      <c r="X21" s="5">
        <f>T21-A21</f>
        <v>232</v>
      </c>
    </row>
    <row r="22" ht="19.5" customHeight="1" spans="16:24">
      <c r="P22" s="72"/>
      <c r="T22" s="77" t="s">
        <v>142</v>
      </c>
      <c r="U22" s="77" t="s">
        <v>143</v>
      </c>
      <c r="V22" s="78">
        <v>19998</v>
      </c>
      <c r="W22" s="5" t="e">
        <f>#REF!-V22</f>
        <v>#REF!</v>
      </c>
      <c r="X22" s="5">
        <f>T22-A22</f>
        <v>23203</v>
      </c>
    </row>
    <row r="23" ht="19.5" customHeight="1" spans="16:24">
      <c r="P23" s="72"/>
      <c r="T23" s="77" t="s">
        <v>144</v>
      </c>
      <c r="U23" s="77" t="s">
        <v>145</v>
      </c>
      <c r="V23" s="78">
        <v>19998</v>
      </c>
      <c r="W23" s="5" t="e">
        <f>#REF!-V23</f>
        <v>#REF!</v>
      </c>
      <c r="X23" s="5">
        <f>T23-A23</f>
        <v>2320301</v>
      </c>
    </row>
    <row r="24" ht="19.5" customHeight="1" spans="16:16">
      <c r="P24" s="72"/>
    </row>
    <row r="25" ht="19.5" customHeight="1" spans="1:16">
      <c r="A25" s="5"/>
      <c r="B25" s="5"/>
      <c r="C25" s="5"/>
      <c r="F25" s="5"/>
      <c r="G25" s="5"/>
      <c r="H25" s="5"/>
      <c r="I25" s="5"/>
      <c r="P25" s="72"/>
    </row>
    <row r="26" ht="19.5" customHeight="1" spans="1:16">
      <c r="A26" s="5"/>
      <c r="B26" s="5"/>
      <c r="C26" s="5"/>
      <c r="F26" s="5"/>
      <c r="G26" s="5"/>
      <c r="H26" s="5"/>
      <c r="I26" s="5"/>
      <c r="P26" s="72"/>
    </row>
    <row r="27" ht="19.5" customHeight="1" spans="1:16">
      <c r="A27" s="5"/>
      <c r="B27" s="5"/>
      <c r="C27" s="5"/>
      <c r="F27" s="5"/>
      <c r="G27" s="5"/>
      <c r="H27" s="5"/>
      <c r="I27" s="5"/>
      <c r="P27" s="72"/>
    </row>
    <row r="28" ht="19.5" customHeight="1" spans="1:16">
      <c r="A28" s="5"/>
      <c r="B28" s="5"/>
      <c r="C28" s="5"/>
      <c r="F28" s="5"/>
      <c r="G28" s="5"/>
      <c r="H28" s="5"/>
      <c r="I28" s="5"/>
      <c r="P28" s="72"/>
    </row>
    <row r="29" ht="19.5" customHeight="1" spans="1:16">
      <c r="A29" s="5"/>
      <c r="B29" s="5"/>
      <c r="C29" s="5"/>
      <c r="F29" s="5"/>
      <c r="G29" s="5"/>
      <c r="H29" s="5"/>
      <c r="I29" s="5"/>
      <c r="P29" s="72"/>
    </row>
    <row r="30" ht="19.5" customHeight="1" spans="1:16">
      <c r="A30" s="5"/>
      <c r="B30" s="5"/>
      <c r="C30" s="5"/>
      <c r="F30" s="5"/>
      <c r="G30" s="5"/>
      <c r="H30" s="5"/>
      <c r="I30" s="5"/>
      <c r="P30" s="72"/>
    </row>
    <row r="31" ht="19.5" customHeight="1" spans="1:16">
      <c r="A31" s="5"/>
      <c r="B31" s="5"/>
      <c r="C31" s="5"/>
      <c r="F31" s="5"/>
      <c r="G31" s="5"/>
      <c r="H31" s="5"/>
      <c r="I31" s="5"/>
      <c r="P31" s="72"/>
    </row>
    <row r="32" ht="19.5" customHeight="1" spans="1:16">
      <c r="A32" s="5"/>
      <c r="B32" s="5"/>
      <c r="C32" s="5"/>
      <c r="F32" s="5"/>
      <c r="G32" s="5"/>
      <c r="H32" s="5"/>
      <c r="I32" s="5"/>
      <c r="P32" s="72"/>
    </row>
    <row r="33" ht="19.5" customHeight="1" spans="1:16">
      <c r="A33" s="5"/>
      <c r="B33" s="5"/>
      <c r="C33" s="5"/>
      <c r="F33" s="5"/>
      <c r="G33" s="5"/>
      <c r="H33" s="5"/>
      <c r="I33" s="5"/>
      <c r="P33" s="72"/>
    </row>
    <row r="34" ht="19.5" customHeight="1" spans="1:16">
      <c r="A34" s="5"/>
      <c r="B34" s="5"/>
      <c r="C34" s="5"/>
      <c r="F34" s="5"/>
      <c r="G34" s="5"/>
      <c r="H34" s="5"/>
      <c r="I34" s="5"/>
      <c r="P34" s="72"/>
    </row>
    <row r="35" ht="19.5" customHeight="1" spans="1:16">
      <c r="A35" s="5"/>
      <c r="B35" s="5"/>
      <c r="C35" s="5"/>
      <c r="F35" s="5"/>
      <c r="G35" s="5"/>
      <c r="H35" s="5"/>
      <c r="I35" s="5"/>
      <c r="P35" s="72"/>
    </row>
    <row r="36" ht="19.5" customHeight="1" spans="1:16">
      <c r="A36" s="5"/>
      <c r="B36" s="5"/>
      <c r="C36" s="5"/>
      <c r="F36" s="5"/>
      <c r="G36" s="5"/>
      <c r="H36" s="5"/>
      <c r="I36" s="5"/>
      <c r="P36" s="72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H5" sqref="H5"/>
    </sheetView>
  </sheetViews>
  <sheetFormatPr defaultColWidth="0" defaultRowHeight="15.75" outlineLevelCol="4"/>
  <cols>
    <col min="1" max="2" width="37.6666666666667" style="46" customWidth="1"/>
    <col min="3" max="3" width="8" style="46" customWidth="1"/>
    <col min="4" max="4" width="7.88333333333333" style="46" customWidth="1"/>
    <col min="5" max="5" width="8.44166666666667" style="46" hidden="1" customWidth="1"/>
    <col min="6" max="6" width="7.88333333333333" style="46" hidden="1" customWidth="1"/>
    <col min="7" max="254" width="7.88333333333333" style="46" customWidth="1"/>
    <col min="255" max="255" width="35.775" style="46" customWidth="1"/>
    <col min="256" max="16384" width="0" style="46" hidden="1"/>
  </cols>
  <sheetData>
    <row r="1" ht="27" customHeight="1" spans="1:2">
      <c r="A1" s="47" t="s">
        <v>638</v>
      </c>
      <c r="B1" s="48"/>
    </row>
    <row r="2" ht="39.9" customHeight="1" spans="1:2">
      <c r="A2" s="49" t="s">
        <v>639</v>
      </c>
      <c r="B2" s="50"/>
    </row>
    <row r="3" s="42" customFormat="1" ht="18.75" customHeight="1" spans="1:2">
      <c r="A3" s="51"/>
      <c r="B3" s="52" t="s">
        <v>521</v>
      </c>
    </row>
    <row r="4" s="43" customFormat="1" ht="53.25" customHeight="1" spans="1:2">
      <c r="A4" s="53" t="s">
        <v>549</v>
      </c>
      <c r="B4" s="54" t="s">
        <v>149</v>
      </c>
    </row>
    <row r="5" s="44" customFormat="1" ht="53.25" customHeight="1" spans="1:2">
      <c r="A5" s="123" t="s">
        <v>640</v>
      </c>
      <c r="B5" s="124">
        <f>12455-47</f>
        <v>12408</v>
      </c>
    </row>
    <row r="6" s="42" customFormat="1" ht="53.25" customHeight="1" spans="1:5">
      <c r="A6" s="123" t="s">
        <v>641</v>
      </c>
      <c r="B6" s="124">
        <v>9227</v>
      </c>
      <c r="E6" s="42">
        <v>988753</v>
      </c>
    </row>
    <row r="7" s="42" customFormat="1" ht="36.75" customHeight="1" spans="1:2">
      <c r="A7" s="125"/>
      <c r="B7" s="124"/>
    </row>
    <row r="8" s="45" customFormat="1" ht="53.25" customHeight="1" spans="1:2">
      <c r="A8" s="56" t="s">
        <v>546</v>
      </c>
      <c r="B8" s="126">
        <f>SUM(B5:B7)</f>
        <v>21635</v>
      </c>
    </row>
    <row r="9" ht="20.25" customHeight="1" spans="1:1">
      <c r="A9" s="127"/>
    </row>
  </sheetData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B10"/>
  <sheetViews>
    <sheetView topLeftCell="A7" workbookViewId="0">
      <selection activeCell="B10" sqref="B10"/>
    </sheetView>
  </sheetViews>
  <sheetFormatPr defaultColWidth="9" defaultRowHeight="15.75" outlineLevelCol="1"/>
  <cols>
    <col min="1" max="1" width="33.2166666666667" style="27" customWidth="1"/>
    <col min="2" max="2" width="33.2166666666667" style="28" customWidth="1"/>
    <col min="3" max="16384" width="9" style="27"/>
  </cols>
  <sheetData>
    <row r="1" ht="21" customHeight="1" spans="1:1">
      <c r="A1" s="26" t="s">
        <v>642</v>
      </c>
    </row>
    <row r="2" ht="24.75" customHeight="1" spans="1:2">
      <c r="A2" s="29" t="s">
        <v>643</v>
      </c>
      <c r="B2" s="29"/>
    </row>
    <row r="3" s="26" customFormat="1" ht="24" customHeight="1" spans="2:2">
      <c r="B3" s="31" t="s">
        <v>76</v>
      </c>
    </row>
    <row r="4" s="115" customFormat="1" ht="51" customHeight="1" spans="1:2">
      <c r="A4" s="117" t="s">
        <v>23</v>
      </c>
      <c r="B4" s="118" t="s">
        <v>149</v>
      </c>
    </row>
    <row r="5" s="116" customFormat="1" ht="48" customHeight="1" spans="1:2">
      <c r="A5" s="119" t="s">
        <v>644</v>
      </c>
      <c r="B5" s="120"/>
    </row>
    <row r="6" s="116" customFormat="1" ht="48" customHeight="1" spans="1:2">
      <c r="A6" s="119" t="s">
        <v>645</v>
      </c>
      <c r="B6" s="120"/>
    </row>
    <row r="7" s="116" customFormat="1" ht="48" customHeight="1" spans="1:2">
      <c r="A7" s="119" t="s">
        <v>646</v>
      </c>
      <c r="B7" s="121" t="s">
        <v>647</v>
      </c>
    </row>
    <row r="8" s="116" customFormat="1" ht="48" customHeight="1" spans="1:2">
      <c r="A8" s="119" t="s">
        <v>648</v>
      </c>
      <c r="B8" s="121">
        <v>15</v>
      </c>
    </row>
    <row r="9" s="2" customFormat="1" ht="48" customHeight="1" spans="1:2">
      <c r="A9" s="32" t="s">
        <v>546</v>
      </c>
      <c r="B9" s="122">
        <v>22</v>
      </c>
    </row>
    <row r="10" ht="27.75" customHeight="1" spans="1:1">
      <c r="A10" s="57"/>
    </row>
  </sheetData>
  <mergeCells count="1">
    <mergeCell ref="A2:B2"/>
  </mergeCells>
  <printOptions horizontalCentered="1"/>
  <pageMargins left="0.919444444444445" right="0.747916666666667" top="0.984027777777778" bottom="0.984027777777778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X25"/>
  <sheetViews>
    <sheetView workbookViewId="0">
      <selection activeCell="AB5" sqref="AB5"/>
    </sheetView>
  </sheetViews>
  <sheetFormatPr defaultColWidth="7" defaultRowHeight="15"/>
  <cols>
    <col min="1" max="1" width="35.1083333333333" style="3" customWidth="1"/>
    <col min="2" max="2" width="29.6666666666667" style="4" customWidth="1"/>
    <col min="3" max="3" width="10.3333333333333" style="1" hidden="1" customWidth="1"/>
    <col min="4" max="4" width="9.66666666666667" style="5" hidden="1" customWidth="1"/>
    <col min="5" max="5" width="8.10833333333333" style="5" hidden="1" customWidth="1"/>
    <col min="6" max="6" width="9.66666666666667" style="59" hidden="1" customWidth="1"/>
    <col min="7" max="7" width="17.4416666666667" style="59" hidden="1" customWidth="1"/>
    <col min="8" max="8" width="12.4416666666667" style="60" hidden="1" customWidth="1"/>
    <col min="9" max="9" width="7" style="61" hidden="1" customWidth="1"/>
    <col min="10" max="11" width="7" style="5" hidden="1" customWidth="1"/>
    <col min="12" max="12" width="13.8833333333333" style="5" hidden="1" customWidth="1"/>
    <col min="13" max="13" width="7.88333333333333" style="5" hidden="1" customWidth="1"/>
    <col min="14" max="14" width="9.44166666666667" style="5" hidden="1" customWidth="1"/>
    <col min="15" max="15" width="6.88333333333333" style="5" hidden="1" customWidth="1"/>
    <col min="16" max="16" width="9" style="5" hidden="1" customWidth="1"/>
    <col min="17" max="17" width="5.88333333333333" style="5" hidden="1" customWidth="1"/>
    <col min="18" max="18" width="5.21666666666667" style="5" hidden="1" customWidth="1"/>
    <col min="19" max="19" width="6.44166666666667" style="5" hidden="1" customWidth="1"/>
    <col min="20" max="21" width="7" style="5" hidden="1" customWidth="1"/>
    <col min="22" max="22" width="10.6666666666667" style="5" hidden="1" customWidth="1"/>
    <col min="23" max="23" width="10.4416666666667" style="5" hidden="1" customWidth="1"/>
    <col min="24" max="24" width="7" style="5" hidden="1" customWidth="1"/>
    <col min="25" max="16384" width="7" style="5"/>
  </cols>
  <sheetData>
    <row r="1" ht="29.25" customHeight="1" spans="1:1">
      <c r="A1" s="6" t="s">
        <v>649</v>
      </c>
    </row>
    <row r="2" ht="28.5" customHeight="1" spans="1:8">
      <c r="A2" s="7" t="s">
        <v>650</v>
      </c>
      <c r="B2" s="9"/>
      <c r="F2" s="5"/>
      <c r="G2" s="5"/>
      <c r="H2" s="5"/>
    </row>
    <row r="3" s="1" customFormat="1" ht="21.75" customHeight="1" spans="1:12">
      <c r="A3" s="3"/>
      <c r="B3" s="102" t="s">
        <v>76</v>
      </c>
      <c r="D3" s="1">
        <v>12.11</v>
      </c>
      <c r="F3" s="1">
        <v>12.22</v>
      </c>
      <c r="I3" s="4"/>
      <c r="L3" s="1">
        <v>1.2</v>
      </c>
    </row>
    <row r="4" s="1" customFormat="1" ht="39" customHeight="1" spans="1:14">
      <c r="A4" s="64" t="s">
        <v>23</v>
      </c>
      <c r="B4" s="13" t="s">
        <v>24</v>
      </c>
      <c r="F4" s="103" t="s">
        <v>78</v>
      </c>
      <c r="G4" s="103" t="s">
        <v>79</v>
      </c>
      <c r="H4" s="103" t="s">
        <v>80</v>
      </c>
      <c r="I4" s="4"/>
      <c r="L4" s="103" t="s">
        <v>78</v>
      </c>
      <c r="M4" s="111" t="s">
        <v>79</v>
      </c>
      <c r="N4" s="103" t="s">
        <v>80</v>
      </c>
    </row>
    <row r="5" s="3" customFormat="1" ht="39" customHeight="1" spans="1:24">
      <c r="A5" s="104" t="s">
        <v>81</v>
      </c>
      <c r="B5" s="105">
        <v>22</v>
      </c>
      <c r="C5" s="3">
        <v>105429</v>
      </c>
      <c r="D5" s="3">
        <v>595734.14</v>
      </c>
      <c r="E5" s="3">
        <f>104401+13602</f>
        <v>118003</v>
      </c>
      <c r="F5" s="106" t="s">
        <v>82</v>
      </c>
      <c r="G5" s="106" t="s">
        <v>83</v>
      </c>
      <c r="H5" s="106">
        <v>596221.15</v>
      </c>
      <c r="I5" s="3" t="e">
        <f>F5-A5</f>
        <v>#VALUE!</v>
      </c>
      <c r="J5" s="3">
        <f>H5-B5</f>
        <v>596199.15</v>
      </c>
      <c r="K5" s="3">
        <v>75943</v>
      </c>
      <c r="L5" s="106" t="s">
        <v>82</v>
      </c>
      <c r="M5" s="106" t="s">
        <v>83</v>
      </c>
      <c r="N5" s="106">
        <v>643048.95</v>
      </c>
      <c r="O5" s="3" t="e">
        <f>L5-A5</f>
        <v>#VALUE!</v>
      </c>
      <c r="P5" s="3">
        <f>N5-B5</f>
        <v>643026.95</v>
      </c>
      <c r="R5" s="3">
        <v>717759</v>
      </c>
      <c r="T5" s="112" t="s">
        <v>82</v>
      </c>
      <c r="U5" s="112" t="s">
        <v>83</v>
      </c>
      <c r="V5" s="112">
        <v>659380.53</v>
      </c>
      <c r="W5" s="3">
        <f>B5-V5</f>
        <v>-659358.53</v>
      </c>
      <c r="X5" s="3" t="e">
        <f>T5-A5</f>
        <v>#VALUE!</v>
      </c>
    </row>
    <row r="6" s="1" customFormat="1" ht="39" customHeight="1" spans="1:24">
      <c r="A6" s="92" t="s">
        <v>651</v>
      </c>
      <c r="B6" s="105">
        <v>22</v>
      </c>
      <c r="C6" s="93"/>
      <c r="D6" s="93">
        <v>135.6</v>
      </c>
      <c r="F6" s="107" t="s">
        <v>132</v>
      </c>
      <c r="G6" s="107" t="s">
        <v>133</v>
      </c>
      <c r="H6" s="108">
        <v>135.6</v>
      </c>
      <c r="I6" s="4" t="e">
        <f>F6-A6</f>
        <v>#VALUE!</v>
      </c>
      <c r="J6" s="69">
        <f>H6-B6</f>
        <v>113.6</v>
      </c>
      <c r="K6" s="69"/>
      <c r="L6" s="107" t="s">
        <v>132</v>
      </c>
      <c r="M6" s="107" t="s">
        <v>133</v>
      </c>
      <c r="N6" s="108">
        <v>135.6</v>
      </c>
      <c r="O6" s="4" t="e">
        <f>L6-A6</f>
        <v>#VALUE!</v>
      </c>
      <c r="P6" s="69">
        <f>N6-B6</f>
        <v>113.6</v>
      </c>
      <c r="T6" s="113" t="s">
        <v>132</v>
      </c>
      <c r="U6" s="113" t="s">
        <v>133</v>
      </c>
      <c r="V6" s="114">
        <v>135.6</v>
      </c>
      <c r="W6" s="1">
        <f>B6-V6</f>
        <v>-113.6</v>
      </c>
      <c r="X6" s="1" t="e">
        <f>T6-A6</f>
        <v>#VALUE!</v>
      </c>
    </row>
    <row r="7" s="1" customFormat="1" ht="39" customHeight="1" spans="1:24">
      <c r="A7" s="104" t="s">
        <v>652</v>
      </c>
      <c r="B7" s="84"/>
      <c r="C7" s="69">
        <v>105429</v>
      </c>
      <c r="D7" s="109">
        <v>595734.14</v>
      </c>
      <c r="E7" s="1">
        <f>104401+13602</f>
        <v>118003</v>
      </c>
      <c r="F7" s="107" t="s">
        <v>82</v>
      </c>
      <c r="G7" s="107" t="s">
        <v>83</v>
      </c>
      <c r="H7" s="108">
        <v>596221.15</v>
      </c>
      <c r="I7" s="4" t="e">
        <f>F7-A7</f>
        <v>#VALUE!</v>
      </c>
      <c r="J7" s="69">
        <f>H7-B7</f>
        <v>596221.15</v>
      </c>
      <c r="K7" s="69">
        <v>75943</v>
      </c>
      <c r="L7" s="107" t="s">
        <v>82</v>
      </c>
      <c r="M7" s="107" t="s">
        <v>83</v>
      </c>
      <c r="N7" s="108">
        <v>643048.95</v>
      </c>
      <c r="O7" s="4" t="e">
        <f>L7-A7</f>
        <v>#VALUE!</v>
      </c>
      <c r="P7" s="69">
        <f>N7-B7</f>
        <v>643048.95</v>
      </c>
      <c r="R7" s="1">
        <v>717759</v>
      </c>
      <c r="T7" s="113" t="s">
        <v>82</v>
      </c>
      <c r="U7" s="113" t="s">
        <v>83</v>
      </c>
      <c r="V7" s="114">
        <v>659380.53</v>
      </c>
      <c r="W7" s="1">
        <f>B7-V7</f>
        <v>-659380.53</v>
      </c>
      <c r="X7" s="1" t="e">
        <f>T7-A7</f>
        <v>#VALUE!</v>
      </c>
    </row>
    <row r="8" s="1" customFormat="1" ht="39" customHeight="1" spans="1:24">
      <c r="A8" s="92" t="s">
        <v>653</v>
      </c>
      <c r="B8" s="84"/>
      <c r="C8" s="93"/>
      <c r="D8" s="93">
        <v>135.6</v>
      </c>
      <c r="F8" s="107" t="s">
        <v>132</v>
      </c>
      <c r="G8" s="107" t="s">
        <v>133</v>
      </c>
      <c r="H8" s="108">
        <v>135.6</v>
      </c>
      <c r="I8" s="4" t="e">
        <f>F8-A8</f>
        <v>#VALUE!</v>
      </c>
      <c r="J8" s="69">
        <f>H8-B8</f>
        <v>135.6</v>
      </c>
      <c r="K8" s="69"/>
      <c r="L8" s="107" t="s">
        <v>132</v>
      </c>
      <c r="M8" s="107" t="s">
        <v>133</v>
      </c>
      <c r="N8" s="108">
        <v>135.6</v>
      </c>
      <c r="O8" s="4" t="e">
        <f>L8-A8</f>
        <v>#VALUE!</v>
      </c>
      <c r="P8" s="69">
        <f>N8-B8</f>
        <v>135.6</v>
      </c>
      <c r="T8" s="113" t="s">
        <v>132</v>
      </c>
      <c r="U8" s="113" t="s">
        <v>133</v>
      </c>
      <c r="V8" s="114">
        <v>135.6</v>
      </c>
      <c r="W8" s="1">
        <f>B8-V8</f>
        <v>-135.6</v>
      </c>
      <c r="X8" s="1" t="e">
        <f>T8-A8</f>
        <v>#VALUE!</v>
      </c>
    </row>
    <row r="9" s="1" customFormat="1" ht="39" customHeight="1" spans="1:23">
      <c r="A9" s="110" t="s">
        <v>140</v>
      </c>
      <c r="B9" s="98">
        <f>B5+B7</f>
        <v>22</v>
      </c>
      <c r="F9" s="103" t="str">
        <f>""</f>
        <v/>
      </c>
      <c r="G9" s="103" t="str">
        <f>""</f>
        <v/>
      </c>
      <c r="H9" s="103" t="str">
        <f>""</f>
        <v/>
      </c>
      <c r="I9" s="4"/>
      <c r="L9" s="103" t="str">
        <f>""</f>
        <v/>
      </c>
      <c r="M9" s="111" t="str">
        <f>""</f>
        <v/>
      </c>
      <c r="N9" s="103" t="str">
        <f>""</f>
        <v/>
      </c>
      <c r="V9" s="101" t="e">
        <f>V10+#REF!+#REF!+#REF!+#REF!+#REF!+#REF!+#REF!+#REF!+#REF!+#REF!+#REF!+#REF!+#REF!+#REF!+#REF!+#REF!+#REF!+#REF!+#REF!+#REF!</f>
        <v>#REF!</v>
      </c>
      <c r="W9" s="101" t="e">
        <f>W10+#REF!+#REF!+#REF!+#REF!+#REF!+#REF!+#REF!+#REF!+#REF!+#REF!+#REF!+#REF!+#REF!+#REF!+#REF!+#REF!+#REF!+#REF!+#REF!+#REF!</f>
        <v>#REF!</v>
      </c>
    </row>
    <row r="10" ht="19.5" customHeight="1" spans="1:24">
      <c r="A10" s="57"/>
      <c r="P10" s="72"/>
      <c r="T10" s="77" t="s">
        <v>129</v>
      </c>
      <c r="U10" s="77" t="s">
        <v>141</v>
      </c>
      <c r="V10" s="78">
        <v>19998</v>
      </c>
      <c r="W10" s="5">
        <f>B10-V10</f>
        <v>-19998</v>
      </c>
      <c r="X10" s="5">
        <f>T10-A10</f>
        <v>232</v>
      </c>
    </row>
    <row r="11" ht="19.5" customHeight="1" spans="16:24">
      <c r="P11" s="72"/>
      <c r="T11" s="77" t="s">
        <v>142</v>
      </c>
      <c r="U11" s="77" t="s">
        <v>143</v>
      </c>
      <c r="V11" s="78">
        <v>19998</v>
      </c>
      <c r="W11" s="5">
        <f>B11-V11</f>
        <v>-19998</v>
      </c>
      <c r="X11" s="5">
        <f>T11-A11</f>
        <v>23203</v>
      </c>
    </row>
    <row r="12" ht="19.5" customHeight="1" spans="16:24">
      <c r="P12" s="72"/>
      <c r="T12" s="77" t="s">
        <v>144</v>
      </c>
      <c r="U12" s="77" t="s">
        <v>145</v>
      </c>
      <c r="V12" s="78">
        <v>19998</v>
      </c>
      <c r="W12" s="5">
        <f>B12-V12</f>
        <v>-19998</v>
      </c>
      <c r="X12" s="5">
        <f>T12-A12</f>
        <v>2320301</v>
      </c>
    </row>
    <row r="13" ht="19.5" customHeight="1" spans="16:16">
      <c r="P13" s="72"/>
    </row>
    <row r="14" ht="19.5" customHeight="1" spans="16:16">
      <c r="P14" s="72"/>
    </row>
    <row r="15" ht="19.5" customHeight="1" spans="16:16">
      <c r="P15" s="72"/>
    </row>
    <row r="16" ht="19.5" customHeight="1" spans="16:16">
      <c r="P16" s="72"/>
    </row>
    <row r="17" ht="19.5" customHeight="1" spans="16:16">
      <c r="P17" s="72"/>
    </row>
    <row r="18" ht="19.5" customHeight="1" spans="16:16">
      <c r="P18" s="72"/>
    </row>
    <row r="19" ht="19.5" customHeight="1" spans="16:16">
      <c r="P19" s="72"/>
    </row>
    <row r="20" ht="19.5" customHeight="1" spans="16:16">
      <c r="P20" s="72"/>
    </row>
    <row r="21" ht="19.5" customHeight="1" spans="16:16">
      <c r="P21" s="72"/>
    </row>
    <row r="22" ht="19.5" customHeight="1" spans="16:16">
      <c r="P22" s="72"/>
    </row>
    <row r="23" ht="19.5" customHeight="1" spans="16:16">
      <c r="P23" s="72"/>
    </row>
    <row r="24" ht="19.5" customHeight="1" spans="16:16">
      <c r="P24" s="72"/>
    </row>
    <row r="25" ht="19.5" customHeight="1" spans="16:16">
      <c r="P25" s="72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Y28"/>
  <sheetViews>
    <sheetView topLeftCell="A4" workbookViewId="0">
      <selection activeCell="C13" sqref="C13"/>
    </sheetView>
  </sheetViews>
  <sheetFormatPr defaultColWidth="7" defaultRowHeight="15"/>
  <cols>
    <col min="1" max="1" width="14.6666666666667" style="3" customWidth="1"/>
    <col min="2" max="2" width="46.6666666666667" style="1" customWidth="1"/>
    <col min="3" max="3" width="13" style="4" customWidth="1"/>
    <col min="4" max="4" width="10.3333333333333" style="1" hidden="1" customWidth="1"/>
    <col min="5" max="5" width="9.66666666666667" style="5" hidden="1" customWidth="1"/>
    <col min="6" max="6" width="8.10833333333333" style="5" hidden="1" customWidth="1"/>
    <col min="7" max="7" width="9.66666666666667" style="59" hidden="1" customWidth="1"/>
    <col min="8" max="8" width="17.4416666666667" style="59" hidden="1" customWidth="1"/>
    <col min="9" max="9" width="12.4416666666667" style="60" hidden="1" customWidth="1"/>
    <col min="10" max="10" width="7" style="61" hidden="1" customWidth="1"/>
    <col min="11" max="12" width="7" style="5" hidden="1" customWidth="1"/>
    <col min="13" max="13" width="13.8833333333333" style="5" hidden="1" customWidth="1"/>
    <col min="14" max="14" width="7.88333333333333" style="5" hidden="1" customWidth="1"/>
    <col min="15" max="15" width="9.44166666666667" style="5" hidden="1" customWidth="1"/>
    <col min="16" max="16" width="6.88333333333333" style="5" hidden="1" customWidth="1"/>
    <col min="17" max="17" width="9" style="5" hidden="1" customWidth="1"/>
    <col min="18" max="18" width="5.88333333333333" style="5" hidden="1" customWidth="1"/>
    <col min="19" max="19" width="5.21666666666667" style="5" hidden="1" customWidth="1"/>
    <col min="20" max="20" width="6.44166666666667" style="5" hidden="1" customWidth="1"/>
    <col min="21" max="22" width="7" style="5" hidden="1" customWidth="1"/>
    <col min="23" max="23" width="10.6666666666667" style="5" hidden="1" customWidth="1"/>
    <col min="24" max="24" width="10.4416666666667" style="5" hidden="1" customWidth="1"/>
    <col min="25" max="25" width="7" style="5" hidden="1" customWidth="1"/>
    <col min="26" max="16384" width="7" style="5"/>
  </cols>
  <sheetData>
    <row r="1" ht="23.25" customHeight="1" spans="1:1">
      <c r="A1" s="6" t="s">
        <v>654</v>
      </c>
    </row>
    <row r="2" ht="24" spans="1:9">
      <c r="A2" s="7" t="s">
        <v>655</v>
      </c>
      <c r="B2" s="8"/>
      <c r="C2" s="9"/>
      <c r="G2" s="5"/>
      <c r="H2" s="5"/>
      <c r="I2" s="5"/>
    </row>
    <row r="3" spans="3:13">
      <c r="C3" s="52" t="s">
        <v>521</v>
      </c>
      <c r="E3" s="5">
        <v>12.11</v>
      </c>
      <c r="G3" s="5">
        <v>12.22</v>
      </c>
      <c r="H3" s="5"/>
      <c r="I3" s="5"/>
      <c r="M3" s="5">
        <v>1.2</v>
      </c>
    </row>
    <row r="4" ht="45.75" customHeight="1" spans="1:15">
      <c r="A4" s="11" t="s">
        <v>656</v>
      </c>
      <c r="B4" s="12" t="s">
        <v>657</v>
      </c>
      <c r="C4" s="13" t="s">
        <v>24</v>
      </c>
      <c r="G4" s="73" t="s">
        <v>658</v>
      </c>
      <c r="H4" s="73" t="s">
        <v>659</v>
      </c>
      <c r="I4" s="73" t="s">
        <v>660</v>
      </c>
      <c r="M4" s="73" t="s">
        <v>658</v>
      </c>
      <c r="N4" s="76" t="s">
        <v>659</v>
      </c>
      <c r="O4" s="73" t="s">
        <v>660</v>
      </c>
    </row>
    <row r="5" ht="45.75" customHeight="1" spans="1:25">
      <c r="A5" s="82" t="s">
        <v>661</v>
      </c>
      <c r="B5" s="83" t="s">
        <v>662</v>
      </c>
      <c r="C5" s="84">
        <v>22</v>
      </c>
      <c r="D5" s="69">
        <v>105429</v>
      </c>
      <c r="E5" s="70">
        <v>595734.14</v>
      </c>
      <c r="F5" s="5">
        <f>104401+13602</f>
        <v>118003</v>
      </c>
      <c r="G5" s="59" t="s">
        <v>82</v>
      </c>
      <c r="H5" s="59" t="s">
        <v>633</v>
      </c>
      <c r="I5" s="60">
        <v>596221.15</v>
      </c>
      <c r="J5" s="61">
        <f t="shared" ref="J5:J11" si="0">G5-A5</f>
        <v>-22</v>
      </c>
      <c r="K5" s="72">
        <f t="shared" ref="K5:K11" si="1">I5-C5</f>
        <v>596199.15</v>
      </c>
      <c r="L5" s="72">
        <v>75943</v>
      </c>
      <c r="M5" s="59" t="s">
        <v>82</v>
      </c>
      <c r="N5" s="59" t="s">
        <v>633</v>
      </c>
      <c r="O5" s="60">
        <v>643048.95</v>
      </c>
      <c r="P5" s="61">
        <f t="shared" ref="P5:P11" si="2">M5-A5</f>
        <v>-22</v>
      </c>
      <c r="Q5" s="72">
        <f t="shared" ref="Q5:Q11" si="3">O5-C5</f>
        <v>643026.95</v>
      </c>
      <c r="S5" s="5">
        <v>717759</v>
      </c>
      <c r="U5" s="77" t="s">
        <v>82</v>
      </c>
      <c r="V5" s="77" t="s">
        <v>633</v>
      </c>
      <c r="W5" s="78">
        <v>659380.53</v>
      </c>
      <c r="X5" s="5">
        <f t="shared" ref="X5:X11" si="4">C5-W5</f>
        <v>-659358.53</v>
      </c>
      <c r="Y5" s="5">
        <f t="shared" ref="Y5:Y11" si="5">U5-A5</f>
        <v>-22</v>
      </c>
    </row>
    <row r="6" s="80" customFormat="1" ht="45.75" customHeight="1" spans="1:25">
      <c r="A6" s="85" t="s">
        <v>663</v>
      </c>
      <c r="B6" s="86" t="s">
        <v>664</v>
      </c>
      <c r="C6" s="71"/>
      <c r="D6" s="87"/>
      <c r="E6" s="80">
        <v>7616.62</v>
      </c>
      <c r="G6" s="88" t="s">
        <v>85</v>
      </c>
      <c r="H6" s="88" t="s">
        <v>665</v>
      </c>
      <c r="I6" s="88">
        <v>7616.62</v>
      </c>
      <c r="J6" s="80">
        <f t="shared" si="0"/>
        <v>-2200</v>
      </c>
      <c r="K6" s="80">
        <f t="shared" si="1"/>
        <v>7616.62</v>
      </c>
      <c r="M6" s="88" t="s">
        <v>85</v>
      </c>
      <c r="N6" s="88" t="s">
        <v>665</v>
      </c>
      <c r="O6" s="88">
        <v>7749.58</v>
      </c>
      <c r="P6" s="80">
        <f t="shared" si="2"/>
        <v>-2200</v>
      </c>
      <c r="Q6" s="80">
        <f t="shared" si="3"/>
        <v>7749.58</v>
      </c>
      <c r="U6" s="99" t="s">
        <v>85</v>
      </c>
      <c r="V6" s="99" t="s">
        <v>665</v>
      </c>
      <c r="W6" s="99">
        <v>8475.47</v>
      </c>
      <c r="X6" s="80">
        <f t="shared" si="4"/>
        <v>-8475.47</v>
      </c>
      <c r="Y6" s="80">
        <f t="shared" si="5"/>
        <v>-2200</v>
      </c>
    </row>
    <row r="7" s="81" customFormat="1" ht="45.75" customHeight="1" spans="1:25">
      <c r="A7" s="89" t="s">
        <v>666</v>
      </c>
      <c r="B7" s="89" t="s">
        <v>667</v>
      </c>
      <c r="C7" s="89"/>
      <c r="D7" s="90"/>
      <c r="E7" s="81">
        <v>3922.87</v>
      </c>
      <c r="G7" s="91" t="s">
        <v>89</v>
      </c>
      <c r="H7" s="91" t="s">
        <v>668</v>
      </c>
      <c r="I7" s="91">
        <v>3922.87</v>
      </c>
      <c r="J7" s="81">
        <f t="shared" si="0"/>
        <v>-220000</v>
      </c>
      <c r="K7" s="81">
        <f t="shared" si="1"/>
        <v>3922.87</v>
      </c>
      <c r="L7" s="81">
        <v>750</v>
      </c>
      <c r="M7" s="91" t="s">
        <v>89</v>
      </c>
      <c r="N7" s="91" t="s">
        <v>668</v>
      </c>
      <c r="O7" s="91">
        <v>4041.81</v>
      </c>
      <c r="P7" s="81">
        <f t="shared" si="2"/>
        <v>-220000</v>
      </c>
      <c r="Q7" s="81">
        <f t="shared" si="3"/>
        <v>4041.81</v>
      </c>
      <c r="U7" s="100" t="s">
        <v>89</v>
      </c>
      <c r="V7" s="100" t="s">
        <v>668</v>
      </c>
      <c r="W7" s="100">
        <v>4680.94</v>
      </c>
      <c r="X7" s="81">
        <f t="shared" si="4"/>
        <v>-4680.94</v>
      </c>
      <c r="Y7" s="81">
        <f t="shared" si="5"/>
        <v>-220000</v>
      </c>
    </row>
    <row r="8" ht="45.75" customHeight="1" spans="1:25">
      <c r="A8" s="71" t="s">
        <v>653</v>
      </c>
      <c r="B8" s="92" t="s">
        <v>651</v>
      </c>
      <c r="C8" s="84">
        <v>22</v>
      </c>
      <c r="D8" s="93"/>
      <c r="E8" s="94">
        <v>135.6</v>
      </c>
      <c r="G8" s="59" t="s">
        <v>132</v>
      </c>
      <c r="H8" s="59" t="s">
        <v>669</v>
      </c>
      <c r="I8" s="60">
        <v>135.6</v>
      </c>
      <c r="J8" s="61" t="e">
        <f t="shared" si="0"/>
        <v>#VALUE!</v>
      </c>
      <c r="K8" s="72">
        <f t="shared" si="1"/>
        <v>113.6</v>
      </c>
      <c r="L8" s="72"/>
      <c r="M8" s="59" t="s">
        <v>132</v>
      </c>
      <c r="N8" s="59" t="s">
        <v>669</v>
      </c>
      <c r="O8" s="60">
        <v>135.6</v>
      </c>
      <c r="P8" s="61" t="e">
        <f t="shared" si="2"/>
        <v>#VALUE!</v>
      </c>
      <c r="Q8" s="72">
        <f t="shared" si="3"/>
        <v>113.6</v>
      </c>
      <c r="U8" s="77" t="s">
        <v>132</v>
      </c>
      <c r="V8" s="77" t="s">
        <v>669</v>
      </c>
      <c r="W8" s="78">
        <v>135.6</v>
      </c>
      <c r="X8" s="5">
        <f t="shared" si="4"/>
        <v>-113.6</v>
      </c>
      <c r="Y8" s="5" t="e">
        <f t="shared" si="5"/>
        <v>#VALUE!</v>
      </c>
    </row>
    <row r="9" ht="45.75" customHeight="1" spans="1:25">
      <c r="A9" s="85" t="s">
        <v>670</v>
      </c>
      <c r="B9" s="85" t="s">
        <v>671</v>
      </c>
      <c r="C9" s="84"/>
      <c r="D9" s="69"/>
      <c r="E9" s="72">
        <v>7616.62</v>
      </c>
      <c r="G9" s="59" t="s">
        <v>85</v>
      </c>
      <c r="H9" s="59" t="s">
        <v>665</v>
      </c>
      <c r="I9" s="60">
        <v>7616.62</v>
      </c>
      <c r="J9" s="61">
        <f t="shared" si="0"/>
        <v>-2201</v>
      </c>
      <c r="K9" s="72">
        <f t="shared" si="1"/>
        <v>7616.62</v>
      </c>
      <c r="L9" s="72"/>
      <c r="M9" s="59" t="s">
        <v>85</v>
      </c>
      <c r="N9" s="59" t="s">
        <v>665</v>
      </c>
      <c r="O9" s="60">
        <v>7749.58</v>
      </c>
      <c r="P9" s="61">
        <f t="shared" si="2"/>
        <v>-2201</v>
      </c>
      <c r="Q9" s="72">
        <f t="shared" si="3"/>
        <v>7749.58</v>
      </c>
      <c r="U9" s="77" t="s">
        <v>85</v>
      </c>
      <c r="V9" s="77" t="s">
        <v>665</v>
      </c>
      <c r="W9" s="78">
        <v>8475.47</v>
      </c>
      <c r="X9" s="5">
        <f t="shared" si="4"/>
        <v>-8475.47</v>
      </c>
      <c r="Y9" s="5">
        <f t="shared" si="5"/>
        <v>-2201</v>
      </c>
    </row>
    <row r="10" ht="45.75" customHeight="1" spans="1:25">
      <c r="A10" s="89" t="s">
        <v>672</v>
      </c>
      <c r="B10" s="89" t="s">
        <v>673</v>
      </c>
      <c r="C10" s="84"/>
      <c r="D10" s="69"/>
      <c r="E10" s="72">
        <v>3922.87</v>
      </c>
      <c r="G10" s="59" t="s">
        <v>89</v>
      </c>
      <c r="H10" s="59" t="s">
        <v>668</v>
      </c>
      <c r="I10" s="60">
        <v>3922.87</v>
      </c>
      <c r="J10" s="61">
        <f t="shared" si="0"/>
        <v>-220100</v>
      </c>
      <c r="K10" s="72">
        <f t="shared" si="1"/>
        <v>3922.87</v>
      </c>
      <c r="L10" s="72">
        <v>750</v>
      </c>
      <c r="M10" s="59" t="s">
        <v>89</v>
      </c>
      <c r="N10" s="59" t="s">
        <v>668</v>
      </c>
      <c r="O10" s="60">
        <v>4041.81</v>
      </c>
      <c r="P10" s="61">
        <f t="shared" si="2"/>
        <v>-220100</v>
      </c>
      <c r="Q10" s="72">
        <f t="shared" si="3"/>
        <v>4041.81</v>
      </c>
      <c r="U10" s="77" t="s">
        <v>89</v>
      </c>
      <c r="V10" s="77" t="s">
        <v>668</v>
      </c>
      <c r="W10" s="78">
        <v>4680.94</v>
      </c>
      <c r="X10" s="5">
        <f t="shared" si="4"/>
        <v>-4680.94</v>
      </c>
      <c r="Y10" s="5">
        <f t="shared" si="5"/>
        <v>-220100</v>
      </c>
    </row>
    <row r="11" ht="45.75" customHeight="1" spans="1:25">
      <c r="A11" s="71" t="s">
        <v>653</v>
      </c>
      <c r="B11" s="95"/>
      <c r="C11" s="84"/>
      <c r="D11" s="93"/>
      <c r="E11" s="94">
        <v>135.6</v>
      </c>
      <c r="G11" s="59" t="s">
        <v>132</v>
      </c>
      <c r="H11" s="59" t="s">
        <v>669</v>
      </c>
      <c r="I11" s="60">
        <v>135.6</v>
      </c>
      <c r="J11" s="61" t="e">
        <f t="shared" si="0"/>
        <v>#VALUE!</v>
      </c>
      <c r="K11" s="72">
        <f t="shared" si="1"/>
        <v>135.6</v>
      </c>
      <c r="L11" s="72"/>
      <c r="M11" s="59" t="s">
        <v>132</v>
      </c>
      <c r="N11" s="59" t="s">
        <v>669</v>
      </c>
      <c r="O11" s="60">
        <v>135.6</v>
      </c>
      <c r="P11" s="61" t="e">
        <f t="shared" si="2"/>
        <v>#VALUE!</v>
      </c>
      <c r="Q11" s="72">
        <f t="shared" si="3"/>
        <v>135.6</v>
      </c>
      <c r="U11" s="77" t="s">
        <v>132</v>
      </c>
      <c r="V11" s="77" t="s">
        <v>669</v>
      </c>
      <c r="W11" s="78">
        <v>135.6</v>
      </c>
      <c r="X11" s="5">
        <f t="shared" si="4"/>
        <v>-135.6</v>
      </c>
      <c r="Y11" s="5" t="e">
        <f t="shared" si="5"/>
        <v>#VALUE!</v>
      </c>
    </row>
    <row r="12" ht="45.75" customHeight="1" spans="1:24">
      <c r="A12" s="96" t="s">
        <v>546</v>
      </c>
      <c r="B12" s="97"/>
      <c r="C12" s="98">
        <v>22</v>
      </c>
      <c r="G12" s="73" t="str">
        <f>""</f>
        <v/>
      </c>
      <c r="H12" s="73" t="str">
        <f>""</f>
        <v/>
      </c>
      <c r="I12" s="73" t="str">
        <f>""</f>
        <v/>
      </c>
      <c r="M12" s="73" t="str">
        <f>""</f>
        <v/>
      </c>
      <c r="N12" s="76" t="str">
        <f>""</f>
        <v/>
      </c>
      <c r="O12" s="73" t="str">
        <f>""</f>
        <v/>
      </c>
      <c r="W12" s="101" t="e">
        <f>W13+#REF!+#REF!+#REF!+#REF!+#REF!+#REF!+#REF!+#REF!+#REF!+#REF!+#REF!+#REF!+#REF!+#REF!+#REF!+#REF!+#REF!+#REF!+#REF!+#REF!</f>
        <v>#REF!</v>
      </c>
      <c r="X12" s="101" t="e">
        <f>X13+#REF!+#REF!+#REF!+#REF!+#REF!+#REF!+#REF!+#REF!+#REF!+#REF!+#REF!+#REF!+#REF!+#REF!+#REF!+#REF!+#REF!+#REF!+#REF!+#REF!</f>
        <v>#REF!</v>
      </c>
    </row>
    <row r="13" ht="19.5" customHeight="1" spans="2:25">
      <c r="B13" s="57"/>
      <c r="Q13" s="72"/>
      <c r="U13" s="77" t="s">
        <v>129</v>
      </c>
      <c r="V13" s="77" t="s">
        <v>141</v>
      </c>
      <c r="W13" s="78">
        <v>19998</v>
      </c>
      <c r="X13" s="5">
        <f>C13-W13</f>
        <v>-19998</v>
      </c>
      <c r="Y13" s="5">
        <f>U13-A13</f>
        <v>232</v>
      </c>
    </row>
    <row r="14" ht="19.5" customHeight="1" spans="17:25">
      <c r="Q14" s="72"/>
      <c r="U14" s="77" t="s">
        <v>142</v>
      </c>
      <c r="V14" s="77" t="s">
        <v>143</v>
      </c>
      <c r="W14" s="78">
        <v>19998</v>
      </c>
      <c r="X14" s="5">
        <f>C14-W14</f>
        <v>-19998</v>
      </c>
      <c r="Y14" s="5">
        <f>U14-A14</f>
        <v>23203</v>
      </c>
    </row>
    <row r="15" ht="19.5" customHeight="1" spans="17:25">
      <c r="Q15" s="72"/>
      <c r="U15" s="77" t="s">
        <v>144</v>
      </c>
      <c r="V15" s="77" t="s">
        <v>145</v>
      </c>
      <c r="W15" s="78">
        <v>19998</v>
      </c>
      <c r="X15" s="5">
        <f>C15-W15</f>
        <v>-19998</v>
      </c>
      <c r="Y15" s="5">
        <f>U15-A15</f>
        <v>2320301</v>
      </c>
    </row>
    <row r="16" ht="19.5" customHeight="1" spans="17:17">
      <c r="Q16" s="72"/>
    </row>
    <row r="17" ht="19.5" customHeight="1" spans="17:17">
      <c r="Q17" s="72"/>
    </row>
    <row r="18" ht="19.5" customHeight="1" spans="17:17">
      <c r="Q18" s="72"/>
    </row>
    <row r="19" ht="19.5" customHeight="1" spans="17:17">
      <c r="Q19" s="72"/>
    </row>
    <row r="20" ht="19.5" customHeight="1" spans="17:17">
      <c r="Q20" s="72"/>
    </row>
    <row r="21" ht="19.5" customHeight="1" spans="17:17">
      <c r="Q21" s="72"/>
    </row>
    <row r="22" ht="19.5" customHeight="1" spans="17:17">
      <c r="Q22" s="72"/>
    </row>
    <row r="23" ht="19.5" customHeight="1" spans="17:17">
      <c r="Q23" s="72"/>
    </row>
    <row r="24" ht="19.5" customHeight="1" spans="17:17">
      <c r="Q24" s="72"/>
    </row>
    <row r="25" ht="19.5" customHeight="1" spans="17:17">
      <c r="Q25" s="72"/>
    </row>
    <row r="26" ht="19.5" customHeight="1" spans="17:17">
      <c r="Q26" s="72"/>
    </row>
    <row r="27" ht="19.5" customHeight="1" spans="17:17">
      <c r="Q27" s="72"/>
    </row>
    <row r="28" ht="19.5" customHeight="1" spans="17:17">
      <c r="Q28" s="72"/>
    </row>
  </sheetData>
  <mergeCells count="2">
    <mergeCell ref="A2:C2"/>
    <mergeCell ref="A12:B1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topLeftCell="A7" workbookViewId="0">
      <selection activeCell="A13" sqref="A13"/>
    </sheetView>
  </sheetViews>
  <sheetFormatPr defaultColWidth="7" defaultRowHeight="15"/>
  <cols>
    <col min="1" max="2" width="37" style="3" customWidth="1"/>
    <col min="3" max="3" width="10.3333333333333" style="1" hidden="1" customWidth="1"/>
    <col min="4" max="4" width="9.66666666666667" style="5" hidden="1" customWidth="1"/>
    <col min="5" max="5" width="8.10833333333333" style="5" hidden="1" customWidth="1"/>
    <col min="6" max="6" width="9.66666666666667" style="59" hidden="1" customWidth="1"/>
    <col min="7" max="7" width="17.4416666666667" style="59" hidden="1" customWidth="1"/>
    <col min="8" max="8" width="12.4416666666667" style="60" hidden="1" customWidth="1"/>
    <col min="9" max="9" width="7" style="61" hidden="1" customWidth="1"/>
    <col min="10" max="11" width="7" style="5" hidden="1" customWidth="1"/>
    <col min="12" max="12" width="13.8833333333333" style="5" hidden="1" customWidth="1"/>
    <col min="13" max="13" width="7.88333333333333" style="5" hidden="1" customWidth="1"/>
    <col min="14" max="14" width="9.44166666666667" style="5" hidden="1" customWidth="1"/>
    <col min="15" max="15" width="6.88333333333333" style="5" hidden="1" customWidth="1"/>
    <col min="16" max="16" width="9" style="5" hidden="1" customWidth="1"/>
    <col min="17" max="17" width="5.88333333333333" style="5" hidden="1" customWidth="1"/>
    <col min="18" max="18" width="5.21666666666667" style="5" hidden="1" customWidth="1"/>
    <col min="19" max="19" width="6.44166666666667" style="5" hidden="1" customWidth="1"/>
    <col min="20" max="21" width="7" style="5" hidden="1" customWidth="1"/>
    <col min="22" max="22" width="10.6666666666667" style="5" hidden="1" customWidth="1"/>
    <col min="23" max="23" width="10.4416666666667" style="5" hidden="1" customWidth="1"/>
    <col min="24" max="24" width="7" style="5" hidden="1" customWidth="1"/>
    <col min="25" max="16384" width="7" style="5"/>
  </cols>
  <sheetData>
    <row r="1" ht="21.75" customHeight="1" spans="1:2">
      <c r="A1" s="6" t="s">
        <v>674</v>
      </c>
      <c r="B1" s="6"/>
    </row>
    <row r="2" ht="51.75" customHeight="1" spans="1:8">
      <c r="A2" s="62" t="s">
        <v>675</v>
      </c>
      <c r="B2" s="63"/>
      <c r="F2" s="5"/>
      <c r="G2" s="5"/>
      <c r="H2" s="5"/>
    </row>
    <row r="3" spans="2:12">
      <c r="B3" s="52" t="s">
        <v>521</v>
      </c>
      <c r="D3" s="5">
        <v>12.11</v>
      </c>
      <c r="F3" s="5">
        <v>12.22</v>
      </c>
      <c r="G3" s="5"/>
      <c r="H3" s="5"/>
      <c r="L3" s="5">
        <v>1.2</v>
      </c>
    </row>
    <row r="4" s="58" customFormat="1" ht="39.75" customHeight="1" spans="1:14">
      <c r="A4" s="64" t="s">
        <v>522</v>
      </c>
      <c r="B4" s="64" t="s">
        <v>149</v>
      </c>
      <c r="C4" s="65"/>
      <c r="F4" s="66" t="s">
        <v>525</v>
      </c>
      <c r="G4" s="66" t="s">
        <v>526</v>
      </c>
      <c r="H4" s="66" t="s">
        <v>527</v>
      </c>
      <c r="I4" s="74"/>
      <c r="L4" s="66" t="s">
        <v>525</v>
      </c>
      <c r="M4" s="75" t="s">
        <v>526</v>
      </c>
      <c r="N4" s="66" t="s">
        <v>527</v>
      </c>
    </row>
    <row r="5" ht="39.75" customHeight="1" spans="1:24">
      <c r="A5" s="67" t="s">
        <v>676</v>
      </c>
      <c r="B5" s="68"/>
      <c r="C5" s="69">
        <v>105429</v>
      </c>
      <c r="D5" s="70">
        <v>595734.14</v>
      </c>
      <c r="E5" s="5">
        <f>104401+13602</f>
        <v>118003</v>
      </c>
      <c r="F5" s="59" t="s">
        <v>82</v>
      </c>
      <c r="G5" s="59" t="s">
        <v>633</v>
      </c>
      <c r="H5" s="60">
        <v>596221.15</v>
      </c>
      <c r="I5" s="61" t="e">
        <f>F5-A5</f>
        <v>#VALUE!</v>
      </c>
      <c r="J5" s="72" t="e">
        <f>H5-#REF!</f>
        <v>#REF!</v>
      </c>
      <c r="K5" s="72">
        <v>75943</v>
      </c>
      <c r="L5" s="59" t="s">
        <v>82</v>
      </c>
      <c r="M5" s="59" t="s">
        <v>633</v>
      </c>
      <c r="N5" s="60">
        <v>643048.95</v>
      </c>
      <c r="O5" s="61" t="e">
        <f>L5-A5</f>
        <v>#VALUE!</v>
      </c>
      <c r="P5" s="72" t="e">
        <f>N5-#REF!</f>
        <v>#REF!</v>
      </c>
      <c r="R5" s="5">
        <v>717759</v>
      </c>
      <c r="T5" s="77" t="s">
        <v>82</v>
      </c>
      <c r="U5" s="77" t="s">
        <v>633</v>
      </c>
      <c r="V5" s="78">
        <v>659380.53</v>
      </c>
      <c r="W5" s="5" t="e">
        <f>#REF!-V5</f>
        <v>#REF!</v>
      </c>
      <c r="X5" s="5" t="e">
        <f>T5-A5</f>
        <v>#VALUE!</v>
      </c>
    </row>
    <row r="6" ht="39.75" customHeight="1" spans="1:22">
      <c r="A6" s="67" t="s">
        <v>677</v>
      </c>
      <c r="B6" s="68"/>
      <c r="C6" s="69"/>
      <c r="D6" s="70"/>
      <c r="J6" s="72"/>
      <c r="K6" s="72"/>
      <c r="L6" s="59"/>
      <c r="M6" s="59"/>
      <c r="N6" s="60"/>
      <c r="O6" s="61"/>
      <c r="P6" s="72"/>
      <c r="T6" s="77"/>
      <c r="U6" s="77"/>
      <c r="V6" s="78"/>
    </row>
    <row r="7" ht="39.75" customHeight="1" spans="1:22">
      <c r="A7" s="67" t="s">
        <v>678</v>
      </c>
      <c r="B7" s="68"/>
      <c r="C7" s="69"/>
      <c r="D7" s="70"/>
      <c r="J7" s="72"/>
      <c r="K7" s="72"/>
      <c r="L7" s="59"/>
      <c r="M7" s="59"/>
      <c r="N7" s="60"/>
      <c r="O7" s="61"/>
      <c r="P7" s="72"/>
      <c r="T7" s="77"/>
      <c r="U7" s="77"/>
      <c r="V7" s="78"/>
    </row>
    <row r="8" ht="39.75" customHeight="1" spans="1:22">
      <c r="A8" s="67" t="s">
        <v>679</v>
      </c>
      <c r="B8" s="68"/>
      <c r="C8" s="69"/>
      <c r="D8" s="70"/>
      <c r="J8" s="72"/>
      <c r="K8" s="72"/>
      <c r="L8" s="59"/>
      <c r="M8" s="59"/>
      <c r="N8" s="60"/>
      <c r="O8" s="61"/>
      <c r="P8" s="72"/>
      <c r="T8" s="77"/>
      <c r="U8" s="77"/>
      <c r="V8" s="78"/>
    </row>
    <row r="9" ht="39.75" customHeight="1" spans="1:22">
      <c r="A9" s="67" t="s">
        <v>680</v>
      </c>
      <c r="B9" s="68"/>
      <c r="C9" s="69"/>
      <c r="D9" s="70"/>
      <c r="J9" s="72"/>
      <c r="K9" s="72"/>
      <c r="L9" s="59"/>
      <c r="M9" s="59"/>
      <c r="N9" s="60"/>
      <c r="O9" s="61"/>
      <c r="P9" s="72"/>
      <c r="T9" s="77"/>
      <c r="U9" s="77"/>
      <c r="V9" s="78"/>
    </row>
    <row r="10" ht="39.75" customHeight="1" spans="1:22">
      <c r="A10" s="67" t="s">
        <v>653</v>
      </c>
      <c r="B10" s="68"/>
      <c r="C10" s="69"/>
      <c r="D10" s="70"/>
      <c r="J10" s="72"/>
      <c r="K10" s="72"/>
      <c r="L10" s="59"/>
      <c r="M10" s="59"/>
      <c r="N10" s="60"/>
      <c r="O10" s="61"/>
      <c r="P10" s="72"/>
      <c r="T10" s="77"/>
      <c r="U10" s="77"/>
      <c r="V10" s="78"/>
    </row>
    <row r="11" ht="39.75" customHeight="1" spans="1:22">
      <c r="A11" s="67" t="s">
        <v>681</v>
      </c>
      <c r="B11" s="71"/>
      <c r="C11" s="69"/>
      <c r="D11" s="72"/>
      <c r="J11" s="72"/>
      <c r="K11" s="72"/>
      <c r="L11" s="59"/>
      <c r="M11" s="59"/>
      <c r="N11" s="60"/>
      <c r="O11" s="61"/>
      <c r="P11" s="72"/>
      <c r="T11" s="77"/>
      <c r="U11" s="77"/>
      <c r="V11" s="78"/>
    </row>
    <row r="12" ht="39.75" customHeight="1" spans="1:23">
      <c r="A12" s="11" t="s">
        <v>546</v>
      </c>
      <c r="B12" s="68"/>
      <c r="F12" s="73" t="str">
        <f>""</f>
        <v/>
      </c>
      <c r="G12" s="73" t="str">
        <f>""</f>
        <v/>
      </c>
      <c r="H12" s="73" t="str">
        <f>""</f>
        <v/>
      </c>
      <c r="L12" s="73" t="str">
        <f>""</f>
        <v/>
      </c>
      <c r="M12" s="76" t="str">
        <f>""</f>
        <v/>
      </c>
      <c r="N12" s="73" t="str">
        <f>""</f>
        <v/>
      </c>
      <c r="V12" s="79" t="e">
        <f>V13+#REF!+#REF!+#REF!+#REF!+#REF!+#REF!+#REF!+#REF!+#REF!+#REF!+#REF!+#REF!+#REF!+#REF!+#REF!+#REF!+#REF!+#REF!+#REF!+#REF!</f>
        <v>#REF!</v>
      </c>
      <c r="W12" s="79" t="e">
        <f>W13+#REF!+#REF!+#REF!+#REF!+#REF!+#REF!+#REF!+#REF!+#REF!+#REF!+#REF!+#REF!+#REF!+#REF!+#REF!+#REF!+#REF!+#REF!+#REF!+#REF!</f>
        <v>#REF!</v>
      </c>
    </row>
    <row r="13" ht="19.5" customHeight="1" spans="1:24">
      <c r="A13" s="57" t="s">
        <v>550</v>
      </c>
      <c r="P13" s="72"/>
      <c r="T13" s="77" t="s">
        <v>129</v>
      </c>
      <c r="U13" s="77" t="s">
        <v>141</v>
      </c>
      <c r="V13" s="78">
        <v>19998</v>
      </c>
      <c r="W13" s="5" t="e">
        <f>#REF!-V13</f>
        <v>#REF!</v>
      </c>
      <c r="X13" s="5" t="e">
        <f>T13-A13</f>
        <v>#VALUE!</v>
      </c>
    </row>
    <row r="14" ht="19.5" customHeight="1" spans="16:24">
      <c r="P14" s="72"/>
      <c r="T14" s="77" t="s">
        <v>142</v>
      </c>
      <c r="U14" s="77" t="s">
        <v>143</v>
      </c>
      <c r="V14" s="78">
        <v>19998</v>
      </c>
      <c r="W14" s="5" t="e">
        <f>#REF!-V14</f>
        <v>#REF!</v>
      </c>
      <c r="X14" s="5">
        <f>T14-A14</f>
        <v>23203</v>
      </c>
    </row>
    <row r="15" ht="19.5" customHeight="1" spans="16:24">
      <c r="P15" s="72"/>
      <c r="T15" s="77" t="s">
        <v>144</v>
      </c>
      <c r="U15" s="77" t="s">
        <v>145</v>
      </c>
      <c r="V15" s="78">
        <v>19998</v>
      </c>
      <c r="W15" s="5" t="e">
        <f>#REF!-V15</f>
        <v>#REF!</v>
      </c>
      <c r="X15" s="5">
        <f>T15-A15</f>
        <v>2320301</v>
      </c>
    </row>
    <row r="16" ht="19.5" customHeight="1" spans="16:16">
      <c r="P16" s="72"/>
    </row>
    <row r="17" s="5" customFormat="1" ht="19.5" customHeight="1" spans="16:16">
      <c r="P17" s="72"/>
    </row>
    <row r="18" s="5" customFormat="1" ht="19.5" customHeight="1" spans="16:16">
      <c r="P18" s="72"/>
    </row>
    <row r="19" s="5" customFormat="1" ht="19.5" customHeight="1" spans="16:16">
      <c r="P19" s="72"/>
    </row>
    <row r="20" s="5" customFormat="1" ht="19.5" customHeight="1" spans="16:16">
      <c r="P20" s="72"/>
    </row>
    <row r="21" s="5" customFormat="1" ht="19.5" customHeight="1" spans="16:16">
      <c r="P21" s="72"/>
    </row>
    <row r="22" s="5" customFormat="1" ht="19.5" customHeight="1" spans="16:16">
      <c r="P22" s="72"/>
    </row>
    <row r="23" s="5" customFormat="1" ht="19.5" customHeight="1" spans="16:16">
      <c r="P23" s="72"/>
    </row>
    <row r="24" s="5" customFormat="1" ht="19.5" customHeight="1" spans="16:16">
      <c r="P24" s="72"/>
    </row>
    <row r="25" s="5" customFormat="1" ht="19.5" customHeight="1" spans="16:16">
      <c r="P25" s="72"/>
    </row>
    <row r="26" s="5" customFormat="1" ht="19.5" customHeight="1" spans="16:16">
      <c r="P26" s="72"/>
    </row>
    <row r="27" s="5" customFormat="1" ht="19.5" customHeight="1" spans="16:16">
      <c r="P27" s="72"/>
    </row>
    <row r="28" s="5" customFormat="1" ht="19.5" customHeight="1" spans="16:16">
      <c r="P28" s="72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opLeftCell="A4" workbookViewId="0">
      <selection activeCell="A9" sqref="A9"/>
    </sheetView>
  </sheetViews>
  <sheetFormatPr defaultColWidth="0" defaultRowHeight="15.75" outlineLevelCol="4"/>
  <cols>
    <col min="1" max="2" width="37.6666666666667" style="46" customWidth="1"/>
    <col min="3" max="3" width="8" style="46" customWidth="1"/>
    <col min="4" max="4" width="7.88333333333333" style="46" customWidth="1"/>
    <col min="5" max="5" width="8.44166666666667" style="46" hidden="1" customWidth="1"/>
    <col min="6" max="6" width="7.88333333333333" style="46" hidden="1" customWidth="1"/>
    <col min="7" max="254" width="7.88333333333333" style="46" customWidth="1"/>
    <col min="255" max="255" width="35.775" style="46" customWidth="1"/>
    <col min="256" max="16384" width="0" style="46" hidden="1"/>
  </cols>
  <sheetData>
    <row r="1" ht="27" customHeight="1" spans="1:2">
      <c r="A1" s="47" t="s">
        <v>682</v>
      </c>
      <c r="B1" s="48"/>
    </row>
    <row r="2" ht="39.9" customHeight="1" spans="1:2">
      <c r="A2" s="49" t="s">
        <v>683</v>
      </c>
      <c r="B2" s="50"/>
    </row>
    <row r="3" s="42" customFormat="1" ht="18.75" customHeight="1" spans="1:2">
      <c r="A3" s="51"/>
      <c r="B3" s="52" t="s">
        <v>521</v>
      </c>
    </row>
    <row r="4" s="43" customFormat="1" ht="53.25" customHeight="1" spans="1:2">
      <c r="A4" s="53" t="s">
        <v>549</v>
      </c>
      <c r="B4" s="54" t="s">
        <v>149</v>
      </c>
    </row>
    <row r="5" s="44" customFormat="1" ht="53.25" customHeight="1" spans="1:2">
      <c r="A5" s="55"/>
      <c r="B5" s="55"/>
    </row>
    <row r="6" s="42" customFormat="1" ht="53.25" customHeight="1" spans="1:5">
      <c r="A6" s="55"/>
      <c r="B6" s="55"/>
      <c r="E6" s="42">
        <v>988753</v>
      </c>
    </row>
    <row r="7" s="42" customFormat="1" ht="53.25" customHeight="1" spans="1:5">
      <c r="A7" s="55"/>
      <c r="B7" s="55"/>
      <c r="E7" s="42">
        <v>822672</v>
      </c>
    </row>
    <row r="8" s="45" customFormat="1" ht="53.25" customHeight="1" spans="1:2">
      <c r="A8" s="56" t="s">
        <v>546</v>
      </c>
      <c r="B8" s="55"/>
    </row>
    <row r="9" ht="18.75" customHeight="1" spans="1:1">
      <c r="A9" s="57" t="s">
        <v>550</v>
      </c>
    </row>
  </sheetData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C19"/>
  <sheetViews>
    <sheetView workbookViewId="0">
      <pane xSplit="1" ySplit="5" topLeftCell="B12" activePane="bottomRight" state="frozen"/>
      <selection/>
      <selection pane="topRight"/>
      <selection pane="bottomLeft"/>
      <selection pane="bottomRight" activeCell="E16" sqref="E16"/>
    </sheetView>
  </sheetViews>
  <sheetFormatPr defaultColWidth="9" defaultRowHeight="15.75" customHeight="1" outlineLevelCol="2"/>
  <cols>
    <col min="1" max="1" width="17.1083333333333" style="27" customWidth="1"/>
    <col min="2" max="2" width="44.3333333333333" style="27" customWidth="1"/>
    <col min="3" max="3" width="17.2166666666667" style="28" customWidth="1"/>
    <col min="4" max="16384" width="9" style="27"/>
  </cols>
  <sheetData>
    <row r="1" ht="22.5" customHeight="1" spans="1:1">
      <c r="A1" s="26" t="s">
        <v>684</v>
      </c>
    </row>
    <row r="2" ht="24.75" customHeight="1" spans="1:3">
      <c r="A2" s="29" t="s">
        <v>685</v>
      </c>
      <c r="B2" s="30"/>
      <c r="C2" s="30"/>
    </row>
    <row r="3" s="26" customFormat="1" ht="24" customHeight="1" spans="3:3">
      <c r="C3" s="31" t="s">
        <v>76</v>
      </c>
    </row>
    <row r="4" s="2" customFormat="1" ht="23.1" customHeight="1" spans="1:3">
      <c r="A4" s="32" t="s">
        <v>656</v>
      </c>
      <c r="B4" s="32" t="s">
        <v>657</v>
      </c>
      <c r="C4" s="33" t="s">
        <v>24</v>
      </c>
    </row>
    <row r="5" s="2" customFormat="1" ht="23.1" customHeight="1" spans="1:3">
      <c r="A5" s="34"/>
      <c r="B5" s="35" t="s">
        <v>140</v>
      </c>
      <c r="C5" s="36">
        <f>C6+C17</f>
        <v>107104</v>
      </c>
    </row>
    <row r="6" s="2" customFormat="1" ht="23.1" customHeight="1" spans="1:3">
      <c r="A6" s="37">
        <v>102</v>
      </c>
      <c r="B6" s="38" t="s">
        <v>686</v>
      </c>
      <c r="C6" s="36">
        <f>C7+C12</f>
        <v>51477</v>
      </c>
    </row>
    <row r="7" s="2" customFormat="1" ht="23.1" customHeight="1" spans="1:3">
      <c r="A7" s="20" t="s">
        <v>687</v>
      </c>
      <c r="B7" s="21" t="s">
        <v>688</v>
      </c>
      <c r="C7" s="39">
        <f>SUM(C8:C11)</f>
        <v>22910</v>
      </c>
    </row>
    <row r="8" s="2" customFormat="1" ht="23.1" customHeight="1" spans="1:3">
      <c r="A8" s="20" t="s">
        <v>689</v>
      </c>
      <c r="B8" s="21" t="s">
        <v>690</v>
      </c>
      <c r="C8" s="39">
        <v>4374</v>
      </c>
    </row>
    <row r="9" s="2" customFormat="1" ht="23.1" customHeight="1" spans="1:3">
      <c r="A9" s="20" t="s">
        <v>691</v>
      </c>
      <c r="B9" s="21" t="s">
        <v>692</v>
      </c>
      <c r="C9" s="39">
        <v>17164</v>
      </c>
    </row>
    <row r="10" s="2" customFormat="1" ht="23.1" customHeight="1" spans="1:3">
      <c r="A10" s="20" t="s">
        <v>693</v>
      </c>
      <c r="B10" s="21" t="s">
        <v>694</v>
      </c>
      <c r="C10" s="39">
        <v>572</v>
      </c>
    </row>
    <row r="11" s="2" customFormat="1" ht="23.1" customHeight="1" spans="1:3">
      <c r="A11" s="20" t="s">
        <v>695</v>
      </c>
      <c r="B11" s="21" t="s">
        <v>696</v>
      </c>
      <c r="C11" s="39">
        <v>800</v>
      </c>
    </row>
    <row r="12" s="2" customFormat="1" ht="23.1" customHeight="1" spans="1:3">
      <c r="A12" s="20" t="s">
        <v>697</v>
      </c>
      <c r="B12" s="21" t="s">
        <v>698</v>
      </c>
      <c r="C12" s="22">
        <f>SUM(C13:C16)</f>
        <v>28567</v>
      </c>
    </row>
    <row r="13" s="2" customFormat="1" ht="23.1" customHeight="1" spans="1:3">
      <c r="A13" s="20" t="s">
        <v>699</v>
      </c>
      <c r="B13" s="21" t="s">
        <v>700</v>
      </c>
      <c r="C13" s="22">
        <v>19681</v>
      </c>
    </row>
    <row r="14" s="2" customFormat="1" ht="23.1" customHeight="1" spans="1:3">
      <c r="A14" s="20" t="s">
        <v>701</v>
      </c>
      <c r="B14" s="21" t="s">
        <v>702</v>
      </c>
      <c r="C14" s="22">
        <v>2406</v>
      </c>
    </row>
    <row r="15" s="2" customFormat="1" ht="23.1" customHeight="1" spans="1:3">
      <c r="A15" s="20" t="s">
        <v>703</v>
      </c>
      <c r="B15" s="21" t="s">
        <v>704</v>
      </c>
      <c r="C15" s="22">
        <v>120</v>
      </c>
    </row>
    <row r="16" s="2" customFormat="1" ht="23.1" customHeight="1" spans="1:3">
      <c r="A16" s="20" t="s">
        <v>705</v>
      </c>
      <c r="B16" s="21" t="s">
        <v>706</v>
      </c>
      <c r="C16" s="40">
        <v>6360</v>
      </c>
    </row>
    <row r="17" s="2" customFormat="1" ht="23.1" customHeight="1" spans="1:3">
      <c r="A17" s="37">
        <v>110</v>
      </c>
      <c r="B17" s="38" t="s">
        <v>571</v>
      </c>
      <c r="C17" s="36">
        <f>C18</f>
        <v>55627</v>
      </c>
    </row>
    <row r="18" s="2" customFormat="1" ht="23.1" customHeight="1" spans="1:3">
      <c r="A18" s="20" t="s">
        <v>707</v>
      </c>
      <c r="B18" s="21" t="s">
        <v>575</v>
      </c>
      <c r="C18" s="41">
        <f>SUM(C19)</f>
        <v>55627</v>
      </c>
    </row>
    <row r="19" s="2" customFormat="1" ht="23.1" customHeight="1" spans="1:3">
      <c r="A19" s="20" t="s">
        <v>708</v>
      </c>
      <c r="B19" s="21" t="s">
        <v>709</v>
      </c>
      <c r="C19" s="41">
        <v>55627</v>
      </c>
    </row>
  </sheetData>
  <mergeCells count="1">
    <mergeCell ref="A2:C2"/>
  </mergeCells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L12" sqref="L12"/>
    </sheetView>
  </sheetViews>
  <sheetFormatPr defaultColWidth="7" defaultRowHeight="15" customHeight="1" outlineLevelCol="2"/>
  <cols>
    <col min="1" max="1" width="15.6666666666667" style="3" customWidth="1"/>
    <col min="2" max="2" width="46.6666666666667" style="1" customWidth="1"/>
    <col min="3" max="3" width="13" style="4" customWidth="1"/>
    <col min="4" max="223" width="7" style="5" customWidth="1"/>
  </cols>
  <sheetData>
    <row r="1" ht="21.75" customHeight="1" spans="1:1">
      <c r="A1" s="6" t="s">
        <v>710</v>
      </c>
    </row>
    <row r="2" ht="24" spans="1:3">
      <c r="A2" s="7" t="s">
        <v>711</v>
      </c>
      <c r="B2" s="8"/>
      <c r="C2" s="9"/>
    </row>
    <row r="3" s="1" customFormat="1" ht="21" customHeight="1" spans="1:3">
      <c r="A3" s="3"/>
      <c r="C3" s="10" t="s">
        <v>76</v>
      </c>
    </row>
    <row r="4" s="1" customFormat="1" ht="27" customHeight="1" spans="1:3">
      <c r="A4" s="11" t="s">
        <v>656</v>
      </c>
      <c r="B4" s="12" t="s">
        <v>657</v>
      </c>
      <c r="C4" s="13" t="s">
        <v>24</v>
      </c>
    </row>
    <row r="5" s="1" customFormat="1" ht="21" customHeight="1" spans="1:3">
      <c r="A5" s="14"/>
      <c r="B5" s="15" t="s">
        <v>140</v>
      </c>
      <c r="C5" s="16">
        <f>C6+C15</f>
        <v>93713</v>
      </c>
    </row>
    <row r="6" s="1" customFormat="1" ht="21" customHeight="1" spans="1:3">
      <c r="A6" s="17">
        <v>209</v>
      </c>
      <c r="B6" s="18" t="s">
        <v>712</v>
      </c>
      <c r="C6" s="19">
        <f>C7+C12</f>
        <v>39732</v>
      </c>
    </row>
    <row r="7" s="2" customFormat="1" ht="23.1" customHeight="1" spans="1:3">
      <c r="A7" s="20" t="s">
        <v>713</v>
      </c>
      <c r="B7" s="21" t="s">
        <v>714</v>
      </c>
      <c r="C7" s="22">
        <f>SUM(C8:C11)</f>
        <v>17193</v>
      </c>
    </row>
    <row r="8" s="2" customFormat="1" ht="23.1" customHeight="1" spans="1:3">
      <c r="A8" s="20" t="s">
        <v>715</v>
      </c>
      <c r="B8" s="21" t="s">
        <v>716</v>
      </c>
      <c r="C8" s="22">
        <v>16584</v>
      </c>
    </row>
    <row r="9" s="2" customFormat="1" ht="23.1" customHeight="1" spans="1:3">
      <c r="A9" s="20" t="s">
        <v>717</v>
      </c>
      <c r="B9" s="21" t="s">
        <v>718</v>
      </c>
      <c r="C9" s="22">
        <v>603</v>
      </c>
    </row>
    <row r="10" s="2" customFormat="1" ht="23.1" customHeight="1" spans="1:3">
      <c r="A10" s="20" t="s">
        <v>719</v>
      </c>
      <c r="B10" s="21" t="s">
        <v>720</v>
      </c>
      <c r="C10" s="22"/>
    </row>
    <row r="11" s="2" customFormat="1" ht="23.1" customHeight="1" spans="1:3">
      <c r="A11" s="20" t="s">
        <v>721</v>
      </c>
      <c r="B11" s="21" t="s">
        <v>722</v>
      </c>
      <c r="C11" s="22">
        <v>6</v>
      </c>
    </row>
    <row r="12" s="1" customFormat="1" ht="21" customHeight="1" spans="1:3">
      <c r="A12" s="23" t="s">
        <v>723</v>
      </c>
      <c r="B12" s="24" t="s">
        <v>724</v>
      </c>
      <c r="C12" s="25">
        <f>SUM(C13:C14)</f>
        <v>22539</v>
      </c>
    </row>
    <row r="13" s="1" customFormat="1" ht="21" customHeight="1" spans="1:3">
      <c r="A13" s="23" t="s">
        <v>725</v>
      </c>
      <c r="B13" s="24" t="s">
        <v>726</v>
      </c>
      <c r="C13" s="25">
        <v>22209</v>
      </c>
    </row>
    <row r="14" s="1" customFormat="1" ht="21" customHeight="1" spans="1:3">
      <c r="A14" s="23" t="s">
        <v>727</v>
      </c>
      <c r="B14" s="24" t="s">
        <v>728</v>
      </c>
      <c r="C14" s="25">
        <v>330</v>
      </c>
    </row>
    <row r="15" s="1" customFormat="1" ht="21" customHeight="1" spans="1:3">
      <c r="A15" s="17" t="s">
        <v>729</v>
      </c>
      <c r="B15" s="18" t="s">
        <v>621</v>
      </c>
      <c r="C15" s="16">
        <f>C16</f>
        <v>53981</v>
      </c>
    </row>
    <row r="16" s="1" customFormat="1" ht="21" customHeight="1" spans="1:3">
      <c r="A16" s="23" t="s">
        <v>730</v>
      </c>
      <c r="B16" s="24" t="s">
        <v>731</v>
      </c>
      <c r="C16" s="19">
        <f>C17</f>
        <v>53981</v>
      </c>
    </row>
    <row r="17" s="1" customFormat="1" ht="21" customHeight="1" spans="1:3">
      <c r="A17" s="23" t="s">
        <v>732</v>
      </c>
      <c r="B17" s="24" t="s">
        <v>733</v>
      </c>
      <c r="C17" s="19">
        <v>53981</v>
      </c>
    </row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</sheetData>
  <mergeCells count="1">
    <mergeCell ref="A2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A1:E29"/>
  <sheetViews>
    <sheetView topLeftCell="A4" workbookViewId="0">
      <selection activeCell="C26" sqref="C26"/>
    </sheetView>
  </sheetViews>
  <sheetFormatPr defaultColWidth="35.775" defaultRowHeight="15.75" outlineLevelCol="4"/>
  <cols>
    <col min="1" max="1" width="15.1083333333333" style="216" customWidth="1"/>
    <col min="2" max="3" width="33.4416666666667" style="216" customWidth="1"/>
    <col min="4" max="4" width="8" style="216" customWidth="1"/>
    <col min="5" max="5" width="8.44166666666667" style="216" hidden="1" customWidth="1"/>
    <col min="6" max="6" width="7.88333333333333" style="216" hidden="1" customWidth="1"/>
    <col min="7" max="254" width="7.88333333333333" style="216" customWidth="1"/>
    <col min="255" max="16384" width="35.775" style="216"/>
  </cols>
  <sheetData>
    <row r="1" ht="18" customHeight="1" spans="1:3">
      <c r="A1" s="6" t="s">
        <v>19</v>
      </c>
      <c r="B1" s="6"/>
      <c r="C1" s="217"/>
    </row>
    <row r="2" ht="39.9" customHeight="1" spans="2:3">
      <c r="B2" s="218" t="s">
        <v>20</v>
      </c>
      <c r="C2" s="218"/>
    </row>
    <row r="3" ht="18.75" customHeight="1" spans="2:3">
      <c r="B3" s="219"/>
      <c r="C3" s="220" t="s">
        <v>21</v>
      </c>
    </row>
    <row r="4" s="211" customFormat="1" ht="24.9" customHeight="1" spans="1:3">
      <c r="A4" s="221" t="s">
        <v>22</v>
      </c>
      <c r="B4" s="222" t="s">
        <v>23</v>
      </c>
      <c r="C4" s="223" t="s">
        <v>24</v>
      </c>
    </row>
    <row r="5" s="212" customFormat="1" ht="24.9" customHeight="1" spans="1:3">
      <c r="A5" s="224" t="s">
        <v>25</v>
      </c>
      <c r="B5" s="151" t="s">
        <v>26</v>
      </c>
      <c r="C5" s="225">
        <f>SUM(C6:C20)</f>
        <v>69300</v>
      </c>
    </row>
    <row r="6" s="213" customFormat="1" ht="24.9" customHeight="1" spans="1:5">
      <c r="A6" s="226" t="s">
        <v>27</v>
      </c>
      <c r="B6" s="151" t="s">
        <v>28</v>
      </c>
      <c r="C6" s="227">
        <v>22236</v>
      </c>
      <c r="E6" s="228"/>
    </row>
    <row r="7" s="211" customFormat="1" ht="24.9" customHeight="1" spans="1:5">
      <c r="A7" s="226" t="s">
        <v>29</v>
      </c>
      <c r="B7" s="151" t="s">
        <v>30</v>
      </c>
      <c r="C7" s="227">
        <v>3221</v>
      </c>
      <c r="E7" s="228"/>
    </row>
    <row r="8" s="214" customFormat="1" ht="24.9" customHeight="1" spans="1:5">
      <c r="A8" s="226" t="s">
        <v>31</v>
      </c>
      <c r="B8" s="151" t="s">
        <v>32</v>
      </c>
      <c r="C8" s="229"/>
      <c r="E8" s="230"/>
    </row>
    <row r="9" s="214" customFormat="1" ht="24.9" customHeight="1" spans="1:5">
      <c r="A9" s="226" t="s">
        <v>33</v>
      </c>
      <c r="B9" s="151" t="s">
        <v>34</v>
      </c>
      <c r="C9" s="227">
        <v>430</v>
      </c>
      <c r="E9" s="230"/>
    </row>
    <row r="10" s="215" customFormat="1" ht="24.9" customHeight="1" spans="1:5">
      <c r="A10" s="226" t="s">
        <v>35</v>
      </c>
      <c r="B10" s="151" t="s">
        <v>36</v>
      </c>
      <c r="C10" s="227">
        <v>138</v>
      </c>
      <c r="E10" s="230"/>
    </row>
    <row r="11" ht="24.9" customHeight="1" spans="1:5">
      <c r="A11" s="226" t="s">
        <v>37</v>
      </c>
      <c r="B11" s="151" t="s">
        <v>38</v>
      </c>
      <c r="C11" s="227">
        <v>2562</v>
      </c>
      <c r="E11" s="230"/>
    </row>
    <row r="12" ht="24.9" customHeight="1" spans="1:5">
      <c r="A12" s="226" t="s">
        <v>39</v>
      </c>
      <c r="B12" s="151" t="s">
        <v>40</v>
      </c>
      <c r="C12" s="227">
        <v>1978</v>
      </c>
      <c r="E12" s="230"/>
    </row>
    <row r="13" ht="24.9" customHeight="1" spans="1:5">
      <c r="A13" s="226" t="s">
        <v>41</v>
      </c>
      <c r="B13" s="151" t="s">
        <v>42</v>
      </c>
      <c r="C13" s="227">
        <v>1543</v>
      </c>
      <c r="E13" s="230"/>
    </row>
    <row r="14" ht="24.9" customHeight="1" spans="1:5">
      <c r="A14" s="226" t="s">
        <v>43</v>
      </c>
      <c r="B14" s="151" t="s">
        <v>44</v>
      </c>
      <c r="C14" s="227">
        <v>5196</v>
      </c>
      <c r="E14" s="230"/>
    </row>
    <row r="15" ht="24.9" customHeight="1" spans="1:5">
      <c r="A15" s="226" t="s">
        <v>45</v>
      </c>
      <c r="B15" s="151" t="s">
        <v>46</v>
      </c>
      <c r="C15" s="227">
        <v>17033</v>
      </c>
      <c r="E15" s="230"/>
    </row>
    <row r="16" ht="24.9" customHeight="1" spans="1:5">
      <c r="A16" s="226" t="s">
        <v>47</v>
      </c>
      <c r="B16" s="151" t="s">
        <v>48</v>
      </c>
      <c r="C16" s="227">
        <v>3174</v>
      </c>
      <c r="E16" s="230"/>
    </row>
    <row r="17" ht="24.9" customHeight="1" spans="1:5">
      <c r="A17" s="226" t="s">
        <v>49</v>
      </c>
      <c r="B17" s="151" t="s">
        <v>50</v>
      </c>
      <c r="C17" s="227">
        <v>4042</v>
      </c>
      <c r="E17" s="230"/>
    </row>
    <row r="18" ht="24.9" customHeight="1" spans="1:5">
      <c r="A18" s="226" t="s">
        <v>51</v>
      </c>
      <c r="B18" s="151" t="s">
        <v>52</v>
      </c>
      <c r="C18" s="227">
        <v>7602</v>
      </c>
      <c r="E18" s="230"/>
    </row>
    <row r="19" ht="24.9" customHeight="1" spans="1:3">
      <c r="A19" s="226" t="s">
        <v>53</v>
      </c>
      <c r="B19" s="151" t="s">
        <v>54</v>
      </c>
      <c r="C19" s="227">
        <v>145</v>
      </c>
    </row>
    <row r="20" ht="24.9" customHeight="1" spans="1:3">
      <c r="A20" s="226" t="s">
        <v>55</v>
      </c>
      <c r="B20" s="151" t="s">
        <v>56</v>
      </c>
      <c r="C20" s="231"/>
    </row>
    <row r="21" ht="24.9" customHeight="1" spans="1:3">
      <c r="A21" s="224" t="s">
        <v>57</v>
      </c>
      <c r="B21" s="151" t="s">
        <v>58</v>
      </c>
      <c r="C21" s="151">
        <f>SUM(C22:C28)</f>
        <v>17300</v>
      </c>
    </row>
    <row r="22" ht="24.9" customHeight="1" spans="1:3">
      <c r="A22" s="226" t="s">
        <v>59</v>
      </c>
      <c r="B22" s="151" t="s">
        <v>60</v>
      </c>
      <c r="C22" s="231">
        <v>4000</v>
      </c>
    </row>
    <row r="23" ht="24.9" customHeight="1" spans="1:3">
      <c r="A23" s="226" t="s">
        <v>61</v>
      </c>
      <c r="B23" s="151" t="s">
        <v>62</v>
      </c>
      <c r="C23" s="231">
        <v>1500</v>
      </c>
    </row>
    <row r="24" ht="24.9" customHeight="1" spans="1:3">
      <c r="A24" s="226" t="s">
        <v>63</v>
      </c>
      <c r="B24" s="151" t="s">
        <v>64</v>
      </c>
      <c r="C24" s="231">
        <v>3000</v>
      </c>
    </row>
    <row r="25" ht="24.9" customHeight="1" spans="1:3">
      <c r="A25" s="226" t="s">
        <v>65</v>
      </c>
      <c r="B25" s="151" t="s">
        <v>66</v>
      </c>
      <c r="C25" s="231">
        <v>5800</v>
      </c>
    </row>
    <row r="26" ht="24.9" customHeight="1" spans="1:3">
      <c r="A26" s="226" t="s">
        <v>67</v>
      </c>
      <c r="B26" s="151" t="s">
        <v>68</v>
      </c>
      <c r="C26" s="231"/>
    </row>
    <row r="27" ht="24.9" customHeight="1" spans="1:3">
      <c r="A27" s="226" t="s">
        <v>69</v>
      </c>
      <c r="B27" s="151" t="s">
        <v>70</v>
      </c>
      <c r="C27" s="231">
        <v>3000</v>
      </c>
    </row>
    <row r="28" ht="24.9" customHeight="1" spans="1:3">
      <c r="A28" s="226" t="s">
        <v>71</v>
      </c>
      <c r="B28" s="151" t="s">
        <v>72</v>
      </c>
      <c r="C28" s="151"/>
    </row>
    <row r="29" ht="24.9" customHeight="1" spans="1:3">
      <c r="A29" s="232"/>
      <c r="B29" s="149" t="s">
        <v>73</v>
      </c>
      <c r="C29" s="150">
        <f>C5+C21</f>
        <v>86600</v>
      </c>
    </row>
  </sheetData>
  <mergeCells count="1">
    <mergeCell ref="B2:C2"/>
  </mergeCells>
  <printOptions horizontalCentered="1"/>
  <pageMargins left="0.984027777777778" right="0.747916666666667" top="1.18055555555556" bottom="0.984027777777778" header="0.510416666666667" footer="0.510416666666667"/>
  <pageSetup paperSize="9" firstPageNumber="4294963191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1"/>
  <sheetViews>
    <sheetView topLeftCell="A28" workbookViewId="0">
      <selection activeCell="C6" sqref="C6"/>
    </sheetView>
  </sheetViews>
  <sheetFormatPr defaultColWidth="7" defaultRowHeight="15"/>
  <cols>
    <col min="1" max="1" width="13.775" style="5" customWidth="1"/>
    <col min="2" max="2" width="35.1083333333333" style="3" customWidth="1"/>
    <col min="3" max="3" width="29.6666666666667" style="4" customWidth="1"/>
    <col min="4" max="4" width="10.3333333333333" style="1" hidden="1" customWidth="1"/>
    <col min="5" max="5" width="9.66666666666667" style="5" hidden="1" customWidth="1"/>
    <col min="6" max="6" width="8.10833333333333" style="5" hidden="1" customWidth="1"/>
    <col min="7" max="7" width="9.66666666666667" style="59" hidden="1" customWidth="1"/>
    <col min="8" max="8" width="17.4416666666667" style="59" hidden="1" customWidth="1"/>
    <col min="9" max="9" width="12.4416666666667" style="60" hidden="1" customWidth="1"/>
    <col min="10" max="10" width="7" style="61" hidden="1" customWidth="1"/>
    <col min="11" max="12" width="7" style="5" hidden="1" customWidth="1"/>
    <col min="13" max="13" width="13.8833333333333" style="5" hidden="1" customWidth="1"/>
    <col min="14" max="14" width="7.88333333333333" style="5" hidden="1" customWidth="1"/>
    <col min="15" max="15" width="9.44166666666667" style="5" hidden="1" customWidth="1"/>
    <col min="16" max="16" width="6.88333333333333" style="5" hidden="1" customWidth="1"/>
    <col min="17" max="17" width="9" style="5" hidden="1" customWidth="1"/>
    <col min="18" max="18" width="5.88333333333333" style="5" hidden="1" customWidth="1"/>
    <col min="19" max="19" width="5.21666666666667" style="5" hidden="1" customWidth="1"/>
    <col min="20" max="20" width="6.44166666666667" style="5" hidden="1" customWidth="1"/>
    <col min="21" max="22" width="7" style="5" hidden="1" customWidth="1"/>
    <col min="23" max="23" width="10.6666666666667" style="5" hidden="1" customWidth="1"/>
    <col min="24" max="24" width="10.4416666666667" style="5" hidden="1" customWidth="1"/>
    <col min="25" max="25" width="7" style="5" hidden="1" customWidth="1"/>
    <col min="26" max="16384" width="7" style="5"/>
  </cols>
  <sheetData>
    <row r="1" ht="29.25" customHeight="1" spans="1:2">
      <c r="A1" s="6" t="s">
        <v>74</v>
      </c>
      <c r="B1" s="6"/>
    </row>
    <row r="2" ht="28.5" customHeight="1" spans="2:9">
      <c r="B2" s="7" t="s">
        <v>75</v>
      </c>
      <c r="C2" s="9"/>
      <c r="G2" s="5"/>
      <c r="H2" s="5"/>
      <c r="I2" s="5"/>
    </row>
    <row r="3" s="1" customFormat="1" ht="21.75" customHeight="1" spans="2:13">
      <c r="B3" s="3"/>
      <c r="C3" s="102" t="s">
        <v>76</v>
      </c>
      <c r="E3" s="1">
        <v>12.11</v>
      </c>
      <c r="G3" s="1">
        <v>12.22</v>
      </c>
      <c r="J3" s="4"/>
      <c r="M3" s="1">
        <v>1.2</v>
      </c>
    </row>
    <row r="4" s="1" customFormat="1" ht="39" customHeight="1" spans="1:15">
      <c r="A4" s="64" t="s">
        <v>77</v>
      </c>
      <c r="B4" s="64" t="s">
        <v>23</v>
      </c>
      <c r="C4" s="13" t="s">
        <v>24</v>
      </c>
      <c r="G4" s="103" t="s">
        <v>78</v>
      </c>
      <c r="H4" s="103" t="s">
        <v>79</v>
      </c>
      <c r="I4" s="103" t="s">
        <v>80</v>
      </c>
      <c r="J4" s="4"/>
      <c r="M4" s="103" t="s">
        <v>78</v>
      </c>
      <c r="N4" s="111" t="s">
        <v>79</v>
      </c>
      <c r="O4" s="103" t="s">
        <v>80</v>
      </c>
    </row>
    <row r="5" s="3" customFormat="1" ht="39" customHeight="1" spans="1:25">
      <c r="A5" s="201"/>
      <c r="B5" s="104" t="s">
        <v>81</v>
      </c>
      <c r="C5" s="202">
        <f>SUM(C6:C28)</f>
        <v>335805</v>
      </c>
      <c r="D5" s="3">
        <v>105429</v>
      </c>
      <c r="E5" s="3">
        <v>595734.14</v>
      </c>
      <c r="F5" s="3">
        <f>104401+13602</f>
        <v>118003</v>
      </c>
      <c r="G5" s="106" t="s">
        <v>82</v>
      </c>
      <c r="H5" s="106" t="s">
        <v>83</v>
      </c>
      <c r="I5" s="106">
        <v>596221.15</v>
      </c>
      <c r="J5" s="3" t="e">
        <f>G5-B5</f>
        <v>#VALUE!</v>
      </c>
      <c r="K5" s="3">
        <f>I5-C5</f>
        <v>260416.15</v>
      </c>
      <c r="L5" s="3">
        <v>75943</v>
      </c>
      <c r="M5" s="106" t="s">
        <v>82</v>
      </c>
      <c r="N5" s="106" t="s">
        <v>83</v>
      </c>
      <c r="O5" s="106">
        <v>643048.95</v>
      </c>
      <c r="P5" s="3" t="e">
        <f>M5-B5</f>
        <v>#VALUE!</v>
      </c>
      <c r="Q5" s="3">
        <f>O5-C5</f>
        <v>307243.95</v>
      </c>
      <c r="S5" s="3">
        <v>717759</v>
      </c>
      <c r="U5" s="112" t="s">
        <v>82</v>
      </c>
      <c r="V5" s="112" t="s">
        <v>83</v>
      </c>
      <c r="W5" s="112">
        <v>659380.53</v>
      </c>
      <c r="X5" s="3">
        <f>C5-W5</f>
        <v>-323575.53</v>
      </c>
      <c r="Y5" s="3" t="e">
        <f>U5-B5</f>
        <v>#VALUE!</v>
      </c>
    </row>
    <row r="6" s="87" customFormat="1" ht="39" customHeight="1" spans="1:25">
      <c r="A6" s="67" t="s">
        <v>82</v>
      </c>
      <c r="B6" s="92" t="s">
        <v>84</v>
      </c>
      <c r="C6" s="202">
        <v>19928</v>
      </c>
      <c r="E6" s="87">
        <v>7616.62</v>
      </c>
      <c r="G6" s="203" t="s">
        <v>85</v>
      </c>
      <c r="H6" s="203" t="s">
        <v>86</v>
      </c>
      <c r="I6" s="203">
        <v>7616.62</v>
      </c>
      <c r="J6" s="87" t="e">
        <f>G6-B6</f>
        <v>#VALUE!</v>
      </c>
      <c r="K6" s="87">
        <f>I6-C6</f>
        <v>-12311.38</v>
      </c>
      <c r="M6" s="203" t="s">
        <v>85</v>
      </c>
      <c r="N6" s="203" t="s">
        <v>86</v>
      </c>
      <c r="O6" s="203">
        <v>7749.58</v>
      </c>
      <c r="P6" s="87" t="e">
        <f>M6-B6</f>
        <v>#VALUE!</v>
      </c>
      <c r="Q6" s="87">
        <f>O6-C6</f>
        <v>-12178.42</v>
      </c>
      <c r="U6" s="209" t="s">
        <v>85</v>
      </c>
      <c r="V6" s="209" t="s">
        <v>86</v>
      </c>
      <c r="W6" s="209">
        <v>8475.47</v>
      </c>
      <c r="X6" s="87">
        <f>C6-W6</f>
        <v>11452.53</v>
      </c>
      <c r="Y6" s="87" t="e">
        <f>U6-B6</f>
        <v>#VALUE!</v>
      </c>
    </row>
    <row r="7" s="90" customFormat="1" ht="39" customHeight="1" spans="1:25">
      <c r="A7" s="67" t="s">
        <v>87</v>
      </c>
      <c r="B7" s="92" t="s">
        <v>88</v>
      </c>
      <c r="C7" s="202"/>
      <c r="E7" s="90">
        <v>3922.87</v>
      </c>
      <c r="G7" s="204" t="s">
        <v>89</v>
      </c>
      <c r="H7" s="204" t="s">
        <v>90</v>
      </c>
      <c r="I7" s="204">
        <v>3922.87</v>
      </c>
      <c r="J7" s="90" t="e">
        <f>G7-B7</f>
        <v>#VALUE!</v>
      </c>
      <c r="K7" s="90">
        <f>I7-C7</f>
        <v>3922.87</v>
      </c>
      <c r="L7" s="90">
        <v>750</v>
      </c>
      <c r="M7" s="204" t="s">
        <v>89</v>
      </c>
      <c r="N7" s="204" t="s">
        <v>90</v>
      </c>
      <c r="O7" s="204">
        <v>4041.81</v>
      </c>
      <c r="P7" s="90" t="e">
        <f>M7-B7</f>
        <v>#VALUE!</v>
      </c>
      <c r="Q7" s="90">
        <f>O7-C7</f>
        <v>4041.81</v>
      </c>
      <c r="U7" s="210" t="s">
        <v>89</v>
      </c>
      <c r="V7" s="210" t="s">
        <v>90</v>
      </c>
      <c r="W7" s="210">
        <v>4680.94</v>
      </c>
      <c r="X7" s="90">
        <f>C7-W7</f>
        <v>-4680.94</v>
      </c>
      <c r="Y7" s="90" t="e">
        <f>U7-B7</f>
        <v>#VALUE!</v>
      </c>
    </row>
    <row r="8" s="90" customFormat="1" ht="39" customHeight="1" spans="1:23">
      <c r="A8" s="67" t="s">
        <v>91</v>
      </c>
      <c r="B8" s="92" t="s">
        <v>92</v>
      </c>
      <c r="C8" s="202">
        <v>10027</v>
      </c>
      <c r="G8" s="204"/>
      <c r="H8" s="204"/>
      <c r="I8" s="204"/>
      <c r="M8" s="204"/>
      <c r="N8" s="204"/>
      <c r="O8" s="204"/>
      <c r="U8" s="210"/>
      <c r="V8" s="210"/>
      <c r="W8" s="210"/>
    </row>
    <row r="9" s="90" customFormat="1" ht="39" customHeight="1" spans="1:23">
      <c r="A9" s="67" t="s">
        <v>93</v>
      </c>
      <c r="B9" s="92" t="s">
        <v>94</v>
      </c>
      <c r="C9" s="202">
        <v>93650</v>
      </c>
      <c r="G9" s="204"/>
      <c r="H9" s="204"/>
      <c r="I9" s="204"/>
      <c r="M9" s="204"/>
      <c r="N9" s="204"/>
      <c r="O9" s="204"/>
      <c r="U9" s="210"/>
      <c r="V9" s="210"/>
      <c r="W9" s="210"/>
    </row>
    <row r="10" s="90" customFormat="1" ht="39" customHeight="1" spans="1:23">
      <c r="A10" s="67" t="s">
        <v>95</v>
      </c>
      <c r="B10" s="92" t="s">
        <v>96</v>
      </c>
      <c r="C10" s="202">
        <v>5832</v>
      </c>
      <c r="G10" s="204"/>
      <c r="H10" s="204"/>
      <c r="I10" s="204"/>
      <c r="M10" s="204"/>
      <c r="N10" s="204"/>
      <c r="O10" s="204"/>
      <c r="U10" s="210"/>
      <c r="V10" s="210"/>
      <c r="W10" s="210"/>
    </row>
    <row r="11" s="90" customFormat="1" ht="39" customHeight="1" spans="1:23">
      <c r="A11" s="67" t="s">
        <v>97</v>
      </c>
      <c r="B11" s="92" t="s">
        <v>98</v>
      </c>
      <c r="C11" s="202">
        <v>2545</v>
      </c>
      <c r="G11" s="204"/>
      <c r="H11" s="204"/>
      <c r="I11" s="204"/>
      <c r="M11" s="204"/>
      <c r="N11" s="204"/>
      <c r="O11" s="204"/>
      <c r="U11" s="210"/>
      <c r="V11" s="210"/>
      <c r="W11" s="210"/>
    </row>
    <row r="12" s="90" customFormat="1" ht="39" customHeight="1" spans="1:23">
      <c r="A12" s="67" t="s">
        <v>99</v>
      </c>
      <c r="B12" s="92" t="s">
        <v>100</v>
      </c>
      <c r="C12" s="202">
        <v>40810</v>
      </c>
      <c r="G12" s="204"/>
      <c r="H12" s="204"/>
      <c r="I12" s="204"/>
      <c r="M12" s="204"/>
      <c r="N12" s="204"/>
      <c r="O12" s="204"/>
      <c r="U12" s="210"/>
      <c r="V12" s="210"/>
      <c r="W12" s="210"/>
    </row>
    <row r="13" s="90" customFormat="1" ht="39" customHeight="1" spans="1:23">
      <c r="A13" s="67" t="s">
        <v>101</v>
      </c>
      <c r="B13" s="92" t="s">
        <v>102</v>
      </c>
      <c r="C13" s="202">
        <v>20007</v>
      </c>
      <c r="G13" s="204"/>
      <c r="H13" s="204"/>
      <c r="I13" s="204"/>
      <c r="M13" s="204"/>
      <c r="N13" s="204"/>
      <c r="O13" s="204"/>
      <c r="U13" s="210"/>
      <c r="V13" s="210"/>
      <c r="W13" s="210"/>
    </row>
    <row r="14" s="90" customFormat="1" ht="39" customHeight="1" spans="1:23">
      <c r="A14" s="67" t="s">
        <v>103</v>
      </c>
      <c r="B14" s="92" t="s">
        <v>104</v>
      </c>
      <c r="C14" s="202">
        <v>11710</v>
      </c>
      <c r="G14" s="204"/>
      <c r="H14" s="204"/>
      <c r="I14" s="204"/>
      <c r="M14" s="204"/>
      <c r="N14" s="204"/>
      <c r="O14" s="204"/>
      <c r="U14" s="210"/>
      <c r="V14" s="210"/>
      <c r="W14" s="210"/>
    </row>
    <row r="15" s="90" customFormat="1" ht="39" customHeight="1" spans="1:23">
      <c r="A15" s="67" t="s">
        <v>105</v>
      </c>
      <c r="B15" s="92" t="s">
        <v>106</v>
      </c>
      <c r="C15" s="202">
        <v>8548</v>
      </c>
      <c r="G15" s="204"/>
      <c r="H15" s="204"/>
      <c r="I15" s="204"/>
      <c r="M15" s="204"/>
      <c r="N15" s="204"/>
      <c r="O15" s="204"/>
      <c r="U15" s="210"/>
      <c r="V15" s="210"/>
      <c r="W15" s="210"/>
    </row>
    <row r="16" s="90" customFormat="1" ht="39" customHeight="1" spans="1:23">
      <c r="A16" s="67" t="s">
        <v>107</v>
      </c>
      <c r="B16" s="92" t="s">
        <v>108</v>
      </c>
      <c r="C16" s="202">
        <v>97817</v>
      </c>
      <c r="G16" s="204"/>
      <c r="H16" s="204"/>
      <c r="I16" s="204"/>
      <c r="M16" s="204"/>
      <c r="N16" s="204"/>
      <c r="O16" s="204"/>
      <c r="U16" s="210"/>
      <c r="V16" s="210"/>
      <c r="W16" s="210"/>
    </row>
    <row r="17" s="90" customFormat="1" ht="39" customHeight="1" spans="1:23">
      <c r="A17" s="67" t="s">
        <v>109</v>
      </c>
      <c r="B17" s="92" t="s">
        <v>110</v>
      </c>
      <c r="C17" s="202">
        <v>3565</v>
      </c>
      <c r="G17" s="204"/>
      <c r="H17" s="204"/>
      <c r="I17" s="204"/>
      <c r="M17" s="204"/>
      <c r="N17" s="204"/>
      <c r="O17" s="204"/>
      <c r="U17" s="210"/>
      <c r="V17" s="210"/>
      <c r="W17" s="210"/>
    </row>
    <row r="18" s="90" customFormat="1" ht="39" customHeight="1" spans="1:23">
      <c r="A18" s="67" t="s">
        <v>111</v>
      </c>
      <c r="B18" s="92" t="s">
        <v>112</v>
      </c>
      <c r="C18" s="202">
        <v>2177</v>
      </c>
      <c r="G18" s="204"/>
      <c r="H18" s="204"/>
      <c r="I18" s="204"/>
      <c r="M18" s="204"/>
      <c r="N18" s="204"/>
      <c r="O18" s="204"/>
      <c r="U18" s="210"/>
      <c r="V18" s="210"/>
      <c r="W18" s="210"/>
    </row>
    <row r="19" s="90" customFormat="1" ht="39" customHeight="1" spans="1:23">
      <c r="A19" s="67" t="s">
        <v>113</v>
      </c>
      <c r="B19" s="92" t="s">
        <v>114</v>
      </c>
      <c r="C19" s="202">
        <v>753</v>
      </c>
      <c r="G19" s="204"/>
      <c r="H19" s="204"/>
      <c r="I19" s="204"/>
      <c r="M19" s="204"/>
      <c r="N19" s="204"/>
      <c r="O19" s="204"/>
      <c r="U19" s="210"/>
      <c r="V19" s="210"/>
      <c r="W19" s="210"/>
    </row>
    <row r="20" s="90" customFormat="1" ht="39" customHeight="1" spans="1:23">
      <c r="A20" s="67" t="s">
        <v>115</v>
      </c>
      <c r="B20" s="92" t="s">
        <v>116</v>
      </c>
      <c r="C20" s="202"/>
      <c r="G20" s="204"/>
      <c r="H20" s="204"/>
      <c r="I20" s="204"/>
      <c r="M20" s="204"/>
      <c r="N20" s="204"/>
      <c r="O20" s="204"/>
      <c r="U20" s="210"/>
      <c r="V20" s="210"/>
      <c r="W20" s="210"/>
    </row>
    <row r="21" s="90" customFormat="1" ht="39" customHeight="1" spans="1:23">
      <c r="A21" s="67" t="s">
        <v>117</v>
      </c>
      <c r="B21" s="92" t="s">
        <v>118</v>
      </c>
      <c r="C21" s="202">
        <v>1745</v>
      </c>
      <c r="G21" s="204"/>
      <c r="H21" s="204"/>
      <c r="I21" s="204"/>
      <c r="M21" s="204"/>
      <c r="N21" s="204"/>
      <c r="O21" s="204"/>
      <c r="U21" s="210"/>
      <c r="V21" s="210"/>
      <c r="W21" s="210"/>
    </row>
    <row r="22" s="90" customFormat="1" ht="39" customHeight="1" spans="1:23">
      <c r="A22" s="67" t="s">
        <v>119</v>
      </c>
      <c r="B22" s="92" t="s">
        <v>120</v>
      </c>
      <c r="C22" s="202">
        <v>176</v>
      </c>
      <c r="G22" s="204"/>
      <c r="H22" s="204"/>
      <c r="I22" s="204"/>
      <c r="M22" s="204"/>
      <c r="N22" s="204"/>
      <c r="O22" s="204"/>
      <c r="U22" s="210"/>
      <c r="V22" s="210"/>
      <c r="W22" s="210"/>
    </row>
    <row r="23" s="90" customFormat="1" ht="39" customHeight="1" spans="1:23">
      <c r="A23" s="67" t="s">
        <v>121</v>
      </c>
      <c r="B23" s="92" t="s">
        <v>122</v>
      </c>
      <c r="C23" s="202">
        <v>1475</v>
      </c>
      <c r="G23" s="204"/>
      <c r="H23" s="204"/>
      <c r="I23" s="204"/>
      <c r="M23" s="204"/>
      <c r="N23" s="204"/>
      <c r="O23" s="204"/>
      <c r="U23" s="210"/>
      <c r="V23" s="210"/>
      <c r="W23" s="210"/>
    </row>
    <row r="24" s="90" customFormat="1" ht="39" customHeight="1" spans="1:23">
      <c r="A24" s="67" t="s">
        <v>123</v>
      </c>
      <c r="B24" s="92" t="s">
        <v>124</v>
      </c>
      <c r="C24" s="202">
        <v>2250</v>
      </c>
      <c r="G24" s="204"/>
      <c r="H24" s="204"/>
      <c r="I24" s="204"/>
      <c r="M24" s="204"/>
      <c r="N24" s="204"/>
      <c r="O24" s="204"/>
      <c r="U24" s="210"/>
      <c r="V24" s="210"/>
      <c r="W24" s="210"/>
    </row>
    <row r="25" s="90" customFormat="1" ht="39" customHeight="1" spans="1:23">
      <c r="A25" s="67" t="s">
        <v>125</v>
      </c>
      <c r="B25" s="92" t="s">
        <v>126</v>
      </c>
      <c r="C25" s="202">
        <v>3750</v>
      </c>
      <c r="G25" s="204"/>
      <c r="H25" s="204"/>
      <c r="I25" s="204"/>
      <c r="M25" s="204"/>
      <c r="N25" s="204"/>
      <c r="O25" s="204"/>
      <c r="U25" s="210"/>
      <c r="V25" s="210"/>
      <c r="W25" s="210"/>
    </row>
    <row r="26" s="90" customFormat="1" ht="39" customHeight="1" spans="1:23">
      <c r="A26" s="67" t="s">
        <v>127</v>
      </c>
      <c r="B26" s="92" t="s">
        <v>128</v>
      </c>
      <c r="C26" s="202">
        <v>6020</v>
      </c>
      <c r="G26" s="204"/>
      <c r="H26" s="204"/>
      <c r="I26" s="204"/>
      <c r="M26" s="204"/>
      <c r="N26" s="204"/>
      <c r="O26" s="204"/>
      <c r="U26" s="210"/>
      <c r="V26" s="210"/>
      <c r="W26" s="210"/>
    </row>
    <row r="27" s="90" customFormat="1" ht="39" customHeight="1" spans="1:23">
      <c r="A27" s="67" t="s">
        <v>129</v>
      </c>
      <c r="B27" s="92" t="s">
        <v>130</v>
      </c>
      <c r="C27" s="202">
        <v>20</v>
      </c>
      <c r="G27" s="204"/>
      <c r="H27" s="204"/>
      <c r="I27" s="204"/>
      <c r="M27" s="204"/>
      <c r="N27" s="204"/>
      <c r="O27" s="204"/>
      <c r="U27" s="210"/>
      <c r="V27" s="210"/>
      <c r="W27" s="210"/>
    </row>
    <row r="28" s="1" customFormat="1" ht="39" customHeight="1" spans="1:25">
      <c r="A28" s="202">
        <v>229</v>
      </c>
      <c r="B28" s="92" t="s">
        <v>131</v>
      </c>
      <c r="C28" s="202">
        <v>3000</v>
      </c>
      <c r="D28" s="93"/>
      <c r="E28" s="93">
        <v>135.6</v>
      </c>
      <c r="G28" s="107" t="s">
        <v>132</v>
      </c>
      <c r="H28" s="107" t="s">
        <v>133</v>
      </c>
      <c r="I28" s="108">
        <v>135.6</v>
      </c>
      <c r="J28" s="4" t="e">
        <f>G28-B28</f>
        <v>#VALUE!</v>
      </c>
      <c r="K28" s="69">
        <f>I28-C28</f>
        <v>-2864.4</v>
      </c>
      <c r="L28" s="69"/>
      <c r="M28" s="107" t="s">
        <v>132</v>
      </c>
      <c r="N28" s="107" t="s">
        <v>133</v>
      </c>
      <c r="O28" s="108">
        <v>135.6</v>
      </c>
      <c r="P28" s="4" t="e">
        <f>M28-B28</f>
        <v>#VALUE!</v>
      </c>
      <c r="Q28" s="69">
        <f>O28-C28</f>
        <v>-2864.4</v>
      </c>
      <c r="U28" s="113" t="s">
        <v>132</v>
      </c>
      <c r="V28" s="113" t="s">
        <v>133</v>
      </c>
      <c r="W28" s="114">
        <v>135.6</v>
      </c>
      <c r="X28" s="1">
        <f>C28-W28</f>
        <v>2864.4</v>
      </c>
      <c r="Y28" s="1" t="e">
        <f>U28-B28</f>
        <v>#VALUE!</v>
      </c>
    </row>
    <row r="29" s="1" customFormat="1" ht="39" customHeight="1" spans="1:25">
      <c r="A29" s="202"/>
      <c r="B29" s="104" t="s">
        <v>134</v>
      </c>
      <c r="C29" s="205">
        <f>C30</f>
        <v>27786</v>
      </c>
      <c r="D29" s="69">
        <v>105429</v>
      </c>
      <c r="E29" s="109">
        <v>595734.14</v>
      </c>
      <c r="F29" s="1">
        <f>104401+13602</f>
        <v>118003</v>
      </c>
      <c r="G29" s="107" t="s">
        <v>82</v>
      </c>
      <c r="H29" s="107" t="s">
        <v>83</v>
      </c>
      <c r="I29" s="108">
        <v>596221.15</v>
      </c>
      <c r="J29" s="4" t="e">
        <f>G29-B29</f>
        <v>#VALUE!</v>
      </c>
      <c r="K29" s="69">
        <f>I29-C29</f>
        <v>568435.15</v>
      </c>
      <c r="L29" s="69">
        <v>75943</v>
      </c>
      <c r="M29" s="107" t="s">
        <v>82</v>
      </c>
      <c r="N29" s="107" t="s">
        <v>83</v>
      </c>
      <c r="O29" s="108">
        <v>643048.95</v>
      </c>
      <c r="P29" s="4" t="e">
        <f>M29-B29</f>
        <v>#VALUE!</v>
      </c>
      <c r="Q29" s="69">
        <f>O29-C29</f>
        <v>615262.95</v>
      </c>
      <c r="S29" s="1">
        <v>717759</v>
      </c>
      <c r="U29" s="113" t="s">
        <v>82</v>
      </c>
      <c r="V29" s="113" t="s">
        <v>83</v>
      </c>
      <c r="W29" s="114">
        <v>659380.53</v>
      </c>
      <c r="X29" s="1">
        <f>C29-W29</f>
        <v>-631594.53</v>
      </c>
      <c r="Y29" s="1" t="e">
        <f>U29-B29</f>
        <v>#VALUE!</v>
      </c>
    </row>
    <row r="30" s="1" customFormat="1" ht="39" customHeight="1" spans="1:23">
      <c r="A30" s="202">
        <v>230</v>
      </c>
      <c r="B30" s="92" t="s">
        <v>135</v>
      </c>
      <c r="C30" s="205">
        <f>SUM(C31:C32)</f>
        <v>27786</v>
      </c>
      <c r="D30" s="69"/>
      <c r="E30" s="69"/>
      <c r="G30" s="107"/>
      <c r="H30" s="107"/>
      <c r="I30" s="108"/>
      <c r="J30" s="4"/>
      <c r="K30" s="69"/>
      <c r="L30" s="69"/>
      <c r="M30" s="107"/>
      <c r="N30" s="107"/>
      <c r="O30" s="108"/>
      <c r="P30" s="4"/>
      <c r="Q30" s="69"/>
      <c r="U30" s="113"/>
      <c r="V30" s="113"/>
      <c r="W30" s="114"/>
    </row>
    <row r="31" s="1" customFormat="1" ht="39" customHeight="1" spans="1:25">
      <c r="A31" s="202">
        <v>23002</v>
      </c>
      <c r="B31" s="206" t="s">
        <v>136</v>
      </c>
      <c r="C31" s="205">
        <v>27786</v>
      </c>
      <c r="D31" s="69"/>
      <c r="E31" s="69">
        <v>3922.87</v>
      </c>
      <c r="G31" s="107" t="s">
        <v>89</v>
      </c>
      <c r="H31" s="107" t="s">
        <v>90</v>
      </c>
      <c r="I31" s="108">
        <v>3922.87</v>
      </c>
      <c r="J31" s="4" t="e">
        <f>G31-B31</f>
        <v>#VALUE!</v>
      </c>
      <c r="K31" s="69">
        <f>I31-C31</f>
        <v>-23863.13</v>
      </c>
      <c r="L31" s="69">
        <v>750</v>
      </c>
      <c r="M31" s="107" t="s">
        <v>89</v>
      </c>
      <c r="N31" s="107" t="s">
        <v>90</v>
      </c>
      <c r="O31" s="108">
        <v>4041.81</v>
      </c>
      <c r="P31" s="4" t="e">
        <f>M31-B31</f>
        <v>#VALUE!</v>
      </c>
      <c r="Q31" s="69">
        <f>O31-C31</f>
        <v>-23744.19</v>
      </c>
      <c r="U31" s="113" t="s">
        <v>89</v>
      </c>
      <c r="V31" s="113" t="s">
        <v>90</v>
      </c>
      <c r="W31" s="114">
        <v>4680.94</v>
      </c>
      <c r="X31" s="1">
        <f>C31-W31</f>
        <v>23105.06</v>
      </c>
      <c r="Y31" s="1" t="e">
        <f>U31-B31</f>
        <v>#VALUE!</v>
      </c>
    </row>
    <row r="32" s="1" customFormat="1" ht="39" customHeight="1" spans="1:25">
      <c r="A32" s="202">
        <v>23003</v>
      </c>
      <c r="B32" s="206" t="s">
        <v>137</v>
      </c>
      <c r="C32" s="205"/>
      <c r="D32" s="69"/>
      <c r="E32" s="69">
        <v>3922.87</v>
      </c>
      <c r="G32" s="107" t="s">
        <v>89</v>
      </c>
      <c r="H32" s="107" t="s">
        <v>90</v>
      </c>
      <c r="I32" s="108">
        <v>3922.87</v>
      </c>
      <c r="J32" s="4" t="e">
        <f>G32-B32</f>
        <v>#VALUE!</v>
      </c>
      <c r="K32" s="69">
        <f>I32-C32</f>
        <v>3922.87</v>
      </c>
      <c r="L32" s="69">
        <v>750</v>
      </c>
      <c r="M32" s="107" t="s">
        <v>89</v>
      </c>
      <c r="N32" s="107" t="s">
        <v>90</v>
      </c>
      <c r="O32" s="108">
        <v>4041.81</v>
      </c>
      <c r="P32" s="4" t="e">
        <f>M32-B32</f>
        <v>#VALUE!</v>
      </c>
      <c r="Q32" s="69">
        <f>O32-C32</f>
        <v>4041.81</v>
      </c>
      <c r="U32" s="113" t="s">
        <v>89</v>
      </c>
      <c r="V32" s="113" t="s">
        <v>90</v>
      </c>
      <c r="W32" s="114">
        <v>4680.94</v>
      </c>
      <c r="X32" s="1">
        <f>C32-W32</f>
        <v>-4680.94</v>
      </c>
      <c r="Y32" s="1" t="e">
        <f>U32-B32</f>
        <v>#VALUE!</v>
      </c>
    </row>
    <row r="33" s="1" customFormat="1" ht="39" customHeight="1" spans="1:23">
      <c r="A33" s="202"/>
      <c r="B33" s="104" t="s">
        <v>138</v>
      </c>
      <c r="C33" s="205">
        <v>3156</v>
      </c>
      <c r="D33" s="69"/>
      <c r="E33" s="69"/>
      <c r="G33" s="107"/>
      <c r="H33" s="107"/>
      <c r="I33" s="108"/>
      <c r="J33" s="4"/>
      <c r="K33" s="69"/>
      <c r="L33" s="69"/>
      <c r="M33" s="107"/>
      <c r="N33" s="107"/>
      <c r="O33" s="108"/>
      <c r="P33" s="4"/>
      <c r="Q33" s="69"/>
      <c r="U33" s="113"/>
      <c r="V33" s="113"/>
      <c r="W33" s="114"/>
    </row>
    <row r="34" s="1" customFormat="1" ht="39" customHeight="1" spans="1:23">
      <c r="A34" s="202"/>
      <c r="B34" s="104" t="s">
        <v>139</v>
      </c>
      <c r="C34" s="205">
        <v>1864</v>
      </c>
      <c r="D34" s="69"/>
      <c r="E34" s="69"/>
      <c r="G34" s="107"/>
      <c r="H34" s="107"/>
      <c r="I34" s="108"/>
      <c r="J34" s="4"/>
      <c r="K34" s="69"/>
      <c r="L34" s="69"/>
      <c r="M34" s="107"/>
      <c r="N34" s="107"/>
      <c r="O34" s="108"/>
      <c r="P34" s="4"/>
      <c r="Q34" s="69"/>
      <c r="U34" s="113"/>
      <c r="V34" s="113"/>
      <c r="W34" s="114"/>
    </row>
    <row r="35" s="1" customFormat="1" ht="39" customHeight="1" spans="1:24">
      <c r="A35" s="207"/>
      <c r="B35" s="208" t="s">
        <v>140</v>
      </c>
      <c r="C35" s="13">
        <f>C5+C29+C33+C34</f>
        <v>368611</v>
      </c>
      <c r="G35" s="103" t="str">
        <f>""</f>
        <v/>
      </c>
      <c r="H35" s="103" t="str">
        <f>""</f>
        <v/>
      </c>
      <c r="I35" s="103" t="str">
        <f>""</f>
        <v/>
      </c>
      <c r="J35" s="4"/>
      <c r="M35" s="103" t="str">
        <f>""</f>
        <v/>
      </c>
      <c r="N35" s="111" t="str">
        <f>""</f>
        <v/>
      </c>
      <c r="O35" s="103" t="str">
        <f>""</f>
        <v/>
      </c>
      <c r="W35" s="101" t="e">
        <f>W36+#REF!+#REF!+#REF!+#REF!+#REF!+#REF!+#REF!+#REF!+#REF!+#REF!+#REF!+#REF!+#REF!+#REF!+#REF!+#REF!+#REF!+#REF!+#REF!+#REF!</f>
        <v>#REF!</v>
      </c>
      <c r="X35" s="101" t="e">
        <f>X36+#REF!+#REF!+#REF!+#REF!+#REF!+#REF!+#REF!+#REF!+#REF!+#REF!+#REF!+#REF!+#REF!+#REF!+#REF!+#REF!+#REF!+#REF!+#REF!+#REF!</f>
        <v>#REF!</v>
      </c>
    </row>
    <row r="36" ht="19.5" customHeight="1" spans="17:25">
      <c r="Q36" s="72"/>
      <c r="U36" s="77" t="s">
        <v>129</v>
      </c>
      <c r="V36" s="77" t="s">
        <v>141</v>
      </c>
      <c r="W36" s="78">
        <v>19998</v>
      </c>
      <c r="X36" s="5">
        <f>C36-W36</f>
        <v>-19998</v>
      </c>
      <c r="Y36" s="5">
        <f>U36-B36</f>
        <v>232</v>
      </c>
    </row>
    <row r="37" ht="19.5" customHeight="1" spans="17:25">
      <c r="Q37" s="72"/>
      <c r="U37" s="77" t="s">
        <v>142</v>
      </c>
      <c r="V37" s="77" t="s">
        <v>143</v>
      </c>
      <c r="W37" s="78">
        <v>19998</v>
      </c>
      <c r="X37" s="5">
        <f>C37-W37</f>
        <v>-19998</v>
      </c>
      <c r="Y37" s="5">
        <f>U37-B37</f>
        <v>23203</v>
      </c>
    </row>
    <row r="38" ht="19.5" customHeight="1" spans="17:25">
      <c r="Q38" s="72"/>
      <c r="U38" s="77" t="s">
        <v>144</v>
      </c>
      <c r="V38" s="77" t="s">
        <v>145</v>
      </c>
      <c r="W38" s="78">
        <v>19998</v>
      </c>
      <c r="X38" s="5">
        <f>C38-W38</f>
        <v>-19998</v>
      </c>
      <c r="Y38" s="5">
        <f>U38-B38</f>
        <v>2320301</v>
      </c>
    </row>
    <row r="39" ht="19.5" customHeight="1" spans="17:17">
      <c r="Q39" s="72"/>
    </row>
    <row r="40" ht="19.5" customHeight="1" spans="17:17">
      <c r="Q40" s="72"/>
    </row>
    <row r="41" ht="19.5" customHeight="1" spans="17:17">
      <c r="Q41" s="72"/>
    </row>
    <row r="42" ht="19.5" customHeight="1" spans="17:17">
      <c r="Q42" s="72"/>
    </row>
    <row r="43" ht="19.5" customHeight="1" spans="17:17">
      <c r="Q43" s="72"/>
    </row>
    <row r="44" ht="19.5" customHeight="1" spans="17:17">
      <c r="Q44" s="72"/>
    </row>
    <row r="45" ht="19.5" customHeight="1" spans="17:17">
      <c r="Q45" s="72"/>
    </row>
    <row r="46" ht="19.5" customHeight="1" spans="17:17">
      <c r="Q46" s="72"/>
    </row>
    <row r="47" ht="19.5" customHeight="1" spans="17:17">
      <c r="Q47" s="72"/>
    </row>
    <row r="48" ht="19.5" customHeight="1" spans="17:17">
      <c r="Q48" s="72"/>
    </row>
    <row r="49" ht="19.5" customHeight="1" spans="17:17">
      <c r="Q49" s="72"/>
    </row>
    <row r="50" ht="19.5" customHeight="1" spans="17:17">
      <c r="Q50" s="72"/>
    </row>
    <row r="51" ht="19.5" customHeight="1" spans="17:17">
      <c r="Q51" s="72"/>
    </row>
  </sheetData>
  <mergeCells count="1">
    <mergeCell ref="B2:C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G385"/>
  <sheetViews>
    <sheetView topLeftCell="A49" workbookViewId="0">
      <selection activeCell="C5" sqref="C5"/>
    </sheetView>
  </sheetViews>
  <sheetFormatPr defaultColWidth="9" defaultRowHeight="13.5" outlineLevelCol="6"/>
  <cols>
    <col min="1" max="1" width="16.2166666666667" style="184" customWidth="1"/>
    <col min="2" max="2" width="29.4416666666667" style="184" customWidth="1"/>
    <col min="3" max="3" width="20.4416666666667" style="184" customWidth="1"/>
    <col min="4" max="16384" width="9" style="184"/>
  </cols>
  <sheetData>
    <row r="1" ht="29.25" customHeight="1" spans="2:3">
      <c r="B1" s="185"/>
      <c r="C1" s="186" t="s">
        <v>146</v>
      </c>
    </row>
    <row r="2" ht="28.5" customHeight="1" spans="1:3">
      <c r="A2" s="187" t="s">
        <v>147</v>
      </c>
      <c r="B2" s="188"/>
      <c r="C2" s="188"/>
    </row>
    <row r="3" ht="21.75" customHeight="1" spans="3:3">
      <c r="C3" s="186" t="s">
        <v>148</v>
      </c>
    </row>
    <row r="4" ht="39" customHeight="1" spans="1:4">
      <c r="A4" s="189" t="s">
        <v>22</v>
      </c>
      <c r="B4" s="189" t="s">
        <v>23</v>
      </c>
      <c r="C4" s="190" t="s">
        <v>149</v>
      </c>
      <c r="D4" s="191"/>
    </row>
    <row r="5" ht="18.9" customHeight="1" spans="1:4">
      <c r="A5" s="192"/>
      <c r="B5" s="192" t="s">
        <v>150</v>
      </c>
      <c r="C5" s="193">
        <f>C6+C97+C116+C141+C153+C170+C226+C268+C276+C287+C329+C341+C347+C352+C361+C365+C368+C377+C378+C381+C384</f>
        <v>335805</v>
      </c>
      <c r="D5" s="191"/>
    </row>
    <row r="6" ht="20.1" customHeight="1" spans="1:3">
      <c r="A6" s="194">
        <v>201</v>
      </c>
      <c r="B6" s="195" t="s">
        <v>84</v>
      </c>
      <c r="C6" s="196">
        <f>C7+C14+C21+C28+C34+C39+C43+C45+C51+C55+C58+C60+C63+C68+C71+C75+C80+C84+C86+C95</f>
        <v>19928</v>
      </c>
    </row>
    <row r="7" ht="20.1" customHeight="1" spans="1:3">
      <c r="A7" s="194">
        <v>20101</v>
      </c>
      <c r="B7" s="195" t="s">
        <v>151</v>
      </c>
      <c r="C7" s="197">
        <f>SUM(C8:C13)</f>
        <v>541</v>
      </c>
    </row>
    <row r="8" ht="20.1" customHeight="1" spans="1:3">
      <c r="A8" s="194">
        <v>2010101</v>
      </c>
      <c r="B8" s="197" t="s">
        <v>152</v>
      </c>
      <c r="C8" s="197">
        <v>441</v>
      </c>
    </row>
    <row r="9" ht="20.1" customHeight="1" spans="1:3">
      <c r="A9" s="194">
        <v>2010103</v>
      </c>
      <c r="B9" s="197" t="s">
        <v>153</v>
      </c>
      <c r="C9" s="197">
        <v>30</v>
      </c>
    </row>
    <row r="10" ht="20.1" customHeight="1" spans="1:3">
      <c r="A10" s="194">
        <v>2010104</v>
      </c>
      <c r="B10" s="197" t="s">
        <v>154</v>
      </c>
      <c r="C10" s="197">
        <v>18</v>
      </c>
    </row>
    <row r="11" ht="20.1" customHeight="1" spans="1:3">
      <c r="A11" s="194">
        <v>2010106</v>
      </c>
      <c r="B11" s="197" t="s">
        <v>155</v>
      </c>
      <c r="C11" s="197">
        <v>5</v>
      </c>
    </row>
    <row r="12" ht="20.1" customHeight="1" spans="1:3">
      <c r="A12" s="194">
        <v>2010108</v>
      </c>
      <c r="B12" s="197" t="s">
        <v>156</v>
      </c>
      <c r="C12" s="197">
        <f>78-48</f>
        <v>30</v>
      </c>
    </row>
    <row r="13" ht="20.1" customHeight="1" spans="1:3">
      <c r="A13" s="194">
        <v>2010199</v>
      </c>
      <c r="B13" s="197" t="s">
        <v>157</v>
      </c>
      <c r="C13" s="197">
        <v>17</v>
      </c>
    </row>
    <row r="14" ht="20.1" customHeight="1" spans="1:3">
      <c r="A14" s="194">
        <v>20102</v>
      </c>
      <c r="B14" s="195" t="s">
        <v>158</v>
      </c>
      <c r="C14" s="197">
        <f>SUM(C15:C20)</f>
        <v>440</v>
      </c>
    </row>
    <row r="15" ht="20.1" customHeight="1" spans="1:3">
      <c r="A15" s="194">
        <v>2010201</v>
      </c>
      <c r="B15" s="197" t="s">
        <v>159</v>
      </c>
      <c r="C15" s="197">
        <v>380</v>
      </c>
    </row>
    <row r="16" ht="20.1" customHeight="1" spans="1:3">
      <c r="A16" s="194">
        <v>2010204</v>
      </c>
      <c r="B16" s="197" t="s">
        <v>160</v>
      </c>
      <c r="C16" s="197">
        <v>18</v>
      </c>
    </row>
    <row r="17" ht="20.1" customHeight="1" spans="1:3">
      <c r="A17" s="194">
        <v>2010205</v>
      </c>
      <c r="B17" s="197" t="s">
        <v>161</v>
      </c>
      <c r="C17" s="197">
        <v>5</v>
      </c>
    </row>
    <row r="18" ht="20.1" customHeight="1" spans="1:3">
      <c r="A18" s="194">
        <v>2010206</v>
      </c>
      <c r="B18" s="197" t="s">
        <v>162</v>
      </c>
      <c r="C18" s="197">
        <v>21</v>
      </c>
    </row>
    <row r="19" ht="20.1" customHeight="1" spans="1:3">
      <c r="A19" s="194">
        <v>2010250</v>
      </c>
      <c r="B19" s="197" t="s">
        <v>163</v>
      </c>
      <c r="C19" s="197">
        <v>5</v>
      </c>
    </row>
    <row r="20" ht="20.1" customHeight="1" spans="1:3">
      <c r="A20" s="194">
        <v>2010299</v>
      </c>
      <c r="B20" s="197" t="s">
        <v>164</v>
      </c>
      <c r="C20" s="197">
        <v>11</v>
      </c>
    </row>
    <row r="21" ht="20.1" customHeight="1" spans="1:3">
      <c r="A21" s="194">
        <v>20103</v>
      </c>
      <c r="B21" s="195" t="s">
        <v>165</v>
      </c>
      <c r="C21" s="197">
        <f>C22+C23+C24+C25+C26+C27</f>
        <v>5392</v>
      </c>
    </row>
    <row r="22" ht="20.1" customHeight="1" spans="1:3">
      <c r="A22" s="194">
        <v>2010301</v>
      </c>
      <c r="B22" s="197" t="s">
        <v>166</v>
      </c>
      <c r="C22" s="197">
        <f>17976-13659-186-1000+185</f>
        <v>3316</v>
      </c>
    </row>
    <row r="23" ht="20.1" customHeight="1" spans="1:3">
      <c r="A23" s="194">
        <v>2010302</v>
      </c>
      <c r="B23" s="197" t="s">
        <v>167</v>
      </c>
      <c r="C23" s="197">
        <f>518-234</f>
        <v>284</v>
      </c>
    </row>
    <row r="24" ht="20.1" customHeight="1" spans="1:3">
      <c r="A24" s="194">
        <v>2010303</v>
      </c>
      <c r="B24" s="197" t="s">
        <v>168</v>
      </c>
      <c r="C24" s="197">
        <v>430</v>
      </c>
    </row>
    <row r="25" ht="20.1" customHeight="1" spans="1:3">
      <c r="A25" s="194">
        <v>2010306</v>
      </c>
      <c r="B25" s="197" t="s">
        <v>169</v>
      </c>
      <c r="C25" s="197">
        <v>979</v>
      </c>
    </row>
    <row r="26" ht="20.1" customHeight="1" spans="1:3">
      <c r="A26" s="194">
        <v>2010350</v>
      </c>
      <c r="B26" s="197" t="s">
        <v>163</v>
      </c>
      <c r="C26" s="197">
        <v>311</v>
      </c>
    </row>
    <row r="27" ht="20.1" customHeight="1" spans="1:3">
      <c r="A27" s="194">
        <v>2010399</v>
      </c>
      <c r="B27" s="197" t="s">
        <v>170</v>
      </c>
      <c r="C27" s="197">
        <v>72</v>
      </c>
    </row>
    <row r="28" ht="20.1" customHeight="1" spans="1:3">
      <c r="A28" s="194">
        <v>20104</v>
      </c>
      <c r="B28" s="195" t="s">
        <v>171</v>
      </c>
      <c r="C28" s="197">
        <f>SUM(C29:C33)</f>
        <v>1083</v>
      </c>
    </row>
    <row r="29" ht="20.1" customHeight="1" spans="1:3">
      <c r="A29" s="194">
        <v>2010401</v>
      </c>
      <c r="B29" s="197" t="s">
        <v>166</v>
      </c>
      <c r="C29" s="197">
        <v>633</v>
      </c>
    </row>
    <row r="30" ht="20.1" customHeight="1" spans="1:3">
      <c r="A30" s="194">
        <v>2010402</v>
      </c>
      <c r="B30" s="197" t="s">
        <v>167</v>
      </c>
      <c r="C30" s="197">
        <v>57</v>
      </c>
    </row>
    <row r="31" ht="20.1" customHeight="1" spans="1:3">
      <c r="A31" s="194">
        <v>2010408</v>
      </c>
      <c r="B31" s="197" t="s">
        <v>172</v>
      </c>
      <c r="C31" s="197">
        <v>70</v>
      </c>
    </row>
    <row r="32" ht="20.1" customHeight="1" spans="1:3">
      <c r="A32" s="194">
        <v>2010450</v>
      </c>
      <c r="B32" s="197" t="s">
        <v>163</v>
      </c>
      <c r="C32" s="197">
        <v>305</v>
      </c>
    </row>
    <row r="33" ht="20.1" customHeight="1" spans="1:3">
      <c r="A33" s="194">
        <v>2010499</v>
      </c>
      <c r="B33" s="197" t="s">
        <v>173</v>
      </c>
      <c r="C33" s="197">
        <v>18</v>
      </c>
    </row>
    <row r="34" ht="20.1" customHeight="1" spans="1:3">
      <c r="A34" s="194">
        <v>20105</v>
      </c>
      <c r="B34" s="195" t="s">
        <v>174</v>
      </c>
      <c r="C34" s="197">
        <f>SUM(C35:C38)</f>
        <v>343</v>
      </c>
    </row>
    <row r="35" ht="20.1" customHeight="1" spans="1:3">
      <c r="A35" s="194">
        <v>2010501</v>
      </c>
      <c r="B35" s="197" t="s">
        <v>166</v>
      </c>
      <c r="C35" s="197">
        <v>12</v>
      </c>
    </row>
    <row r="36" ht="20.1" customHeight="1" spans="1:3">
      <c r="A36" s="194">
        <v>2010505</v>
      </c>
      <c r="B36" s="197" t="s">
        <v>175</v>
      </c>
      <c r="C36" s="197">
        <v>30</v>
      </c>
    </row>
    <row r="37" ht="20.1" customHeight="1" spans="1:3">
      <c r="A37" s="194">
        <v>2010507</v>
      </c>
      <c r="B37" s="197" t="s">
        <v>176</v>
      </c>
      <c r="C37" s="197">
        <v>37</v>
      </c>
    </row>
    <row r="38" ht="20.1" customHeight="1" spans="1:3">
      <c r="A38" s="194">
        <v>2010550</v>
      </c>
      <c r="B38" s="197" t="s">
        <v>163</v>
      </c>
      <c r="C38" s="197">
        <v>264</v>
      </c>
    </row>
    <row r="39" ht="20.1" customHeight="1" spans="1:3">
      <c r="A39" s="194">
        <v>20106</v>
      </c>
      <c r="B39" s="195" t="s">
        <v>177</v>
      </c>
      <c r="C39" s="197">
        <f>C40+C41+C42</f>
        <v>1459</v>
      </c>
    </row>
    <row r="40" ht="20.1" customHeight="1" spans="1:3">
      <c r="A40" s="194">
        <v>2010601</v>
      </c>
      <c r="B40" s="197" t="s">
        <v>166</v>
      </c>
      <c r="C40" s="197">
        <v>906</v>
      </c>
    </row>
    <row r="41" ht="20.1" customHeight="1" spans="1:3">
      <c r="A41" s="194">
        <v>2010607</v>
      </c>
      <c r="B41" s="197" t="s">
        <v>178</v>
      </c>
      <c r="C41" s="197">
        <v>53</v>
      </c>
    </row>
    <row r="42" ht="20.1" customHeight="1" spans="1:3">
      <c r="A42" s="194">
        <v>2010608</v>
      </c>
      <c r="B42" s="197" t="s">
        <v>179</v>
      </c>
      <c r="C42" s="197">
        <v>500</v>
      </c>
    </row>
    <row r="43" ht="20.1" customHeight="1" spans="1:3">
      <c r="A43" s="194">
        <v>20107</v>
      </c>
      <c r="B43" s="195" t="s">
        <v>180</v>
      </c>
      <c r="C43" s="197">
        <f>+C44</f>
        <v>600</v>
      </c>
    </row>
    <row r="44" ht="20.1" customHeight="1" spans="1:3">
      <c r="A44" s="194">
        <v>2010799</v>
      </c>
      <c r="B44" s="197" t="s">
        <v>181</v>
      </c>
      <c r="C44" s="197">
        <v>600</v>
      </c>
    </row>
    <row r="45" ht="20.1" customHeight="1" spans="1:3">
      <c r="A45" s="194">
        <v>20108</v>
      </c>
      <c r="B45" s="195" t="s">
        <v>182</v>
      </c>
      <c r="C45" s="197">
        <f>SUM(C46:C50)</f>
        <v>576</v>
      </c>
    </row>
    <row r="46" ht="20.1" customHeight="1" spans="1:3">
      <c r="A46" s="194">
        <v>2010801</v>
      </c>
      <c r="B46" s="197" t="s">
        <v>166</v>
      </c>
      <c r="C46" s="197">
        <v>366</v>
      </c>
    </row>
    <row r="47" ht="20.1" customHeight="1" spans="1:3">
      <c r="A47" s="194">
        <v>2010802</v>
      </c>
      <c r="B47" s="197" t="s">
        <v>183</v>
      </c>
      <c r="C47" s="197">
        <v>5</v>
      </c>
    </row>
    <row r="48" ht="20.1" customHeight="1" spans="1:3">
      <c r="A48" s="194">
        <v>2010804</v>
      </c>
      <c r="B48" s="197" t="s">
        <v>184</v>
      </c>
      <c r="C48" s="197">
        <v>165</v>
      </c>
    </row>
    <row r="49" ht="20.1" customHeight="1" spans="1:3">
      <c r="A49" s="194">
        <v>2010806</v>
      </c>
      <c r="B49" s="197" t="s">
        <v>178</v>
      </c>
      <c r="C49" s="197">
        <v>40</v>
      </c>
    </row>
    <row r="50" ht="20.1" customHeight="1" spans="1:3">
      <c r="A50" s="194">
        <v>2010899</v>
      </c>
      <c r="B50" s="197" t="s">
        <v>185</v>
      </c>
      <c r="C50" s="197"/>
    </row>
    <row r="51" ht="20.1" customHeight="1" spans="1:3">
      <c r="A51" s="194">
        <v>20111</v>
      </c>
      <c r="B51" s="195" t="s">
        <v>186</v>
      </c>
      <c r="C51" s="197">
        <f>C52+C53+C54</f>
        <v>1517</v>
      </c>
    </row>
    <row r="52" ht="20.1" customHeight="1" spans="1:3">
      <c r="A52" s="194">
        <v>2011101</v>
      </c>
      <c r="B52" s="197" t="s">
        <v>166</v>
      </c>
      <c r="C52" s="197">
        <v>1342</v>
      </c>
    </row>
    <row r="53" ht="20.1" customHeight="1" spans="1:3">
      <c r="A53" s="194">
        <v>2011102</v>
      </c>
      <c r="B53" s="197" t="s">
        <v>167</v>
      </c>
      <c r="C53" s="197">
        <v>93</v>
      </c>
    </row>
    <row r="54" ht="20.1" customHeight="1" spans="1:3">
      <c r="A54" s="194">
        <v>2011106</v>
      </c>
      <c r="B54" s="197" t="s">
        <v>187</v>
      </c>
      <c r="C54" s="197">
        <v>82</v>
      </c>
    </row>
    <row r="55" ht="20.1" customHeight="1" spans="1:3">
      <c r="A55" s="194">
        <v>20113</v>
      </c>
      <c r="B55" s="195" t="s">
        <v>188</v>
      </c>
      <c r="C55" s="197">
        <f>C56+C57</f>
        <v>1531</v>
      </c>
    </row>
    <row r="56" ht="20.1" customHeight="1" spans="1:3">
      <c r="A56" s="194">
        <v>2011308</v>
      </c>
      <c r="B56" s="197" t="s">
        <v>189</v>
      </c>
      <c r="C56" s="197">
        <v>1066</v>
      </c>
    </row>
    <row r="57" ht="20.1" customHeight="1" spans="1:3">
      <c r="A57" s="194">
        <v>2011350</v>
      </c>
      <c r="B57" s="197" t="s">
        <v>163</v>
      </c>
      <c r="C57" s="197">
        <v>465</v>
      </c>
    </row>
    <row r="58" ht="20.1" customHeight="1" spans="1:3">
      <c r="A58" s="194">
        <v>20123</v>
      </c>
      <c r="B58" s="197" t="s">
        <v>190</v>
      </c>
      <c r="C58" s="197">
        <f>C59</f>
        <v>72</v>
      </c>
    </row>
    <row r="59" ht="20.1" customHeight="1" spans="1:3">
      <c r="A59" s="194">
        <v>2012304</v>
      </c>
      <c r="B59" s="197" t="s">
        <v>191</v>
      </c>
      <c r="C59" s="197">
        <v>72</v>
      </c>
    </row>
    <row r="60" ht="20.1" customHeight="1" spans="1:3">
      <c r="A60" s="194">
        <v>20126</v>
      </c>
      <c r="B60" s="195" t="s">
        <v>192</v>
      </c>
      <c r="C60" s="197">
        <f>C61+C62</f>
        <v>119</v>
      </c>
    </row>
    <row r="61" ht="20.1" customHeight="1" spans="1:3">
      <c r="A61" s="194">
        <v>2012604</v>
      </c>
      <c r="B61" s="197" t="s">
        <v>193</v>
      </c>
      <c r="C61" s="197"/>
    </row>
    <row r="62" ht="20.1" customHeight="1" spans="1:3">
      <c r="A62" s="194">
        <v>2012699</v>
      </c>
      <c r="B62" s="197" t="s">
        <v>194</v>
      </c>
      <c r="C62" s="197">
        <v>119</v>
      </c>
    </row>
    <row r="63" ht="20.1" customHeight="1" spans="1:3">
      <c r="A63" s="194">
        <v>20129</v>
      </c>
      <c r="B63" s="195" t="s">
        <v>195</v>
      </c>
      <c r="C63" s="197">
        <f>C64+C65+C66+C67</f>
        <v>431</v>
      </c>
    </row>
    <row r="64" ht="20.1" customHeight="1" spans="1:3">
      <c r="A64" s="194">
        <v>2012901</v>
      </c>
      <c r="B64" s="197" t="s">
        <v>166</v>
      </c>
      <c r="C64" s="197">
        <v>277</v>
      </c>
    </row>
    <row r="65" ht="20.1" customHeight="1" spans="1:3">
      <c r="A65" s="194">
        <v>2012902</v>
      </c>
      <c r="B65" s="197" t="s">
        <v>167</v>
      </c>
      <c r="C65" s="197">
        <v>21</v>
      </c>
    </row>
    <row r="66" ht="20.1" customHeight="1" spans="1:3">
      <c r="A66" s="194">
        <v>2012950</v>
      </c>
      <c r="B66" s="197" t="s">
        <v>163</v>
      </c>
      <c r="C66" s="197">
        <v>124</v>
      </c>
    </row>
    <row r="67" ht="20.1" customHeight="1" spans="1:3">
      <c r="A67" s="194">
        <v>2012999</v>
      </c>
      <c r="B67" s="197" t="s">
        <v>196</v>
      </c>
      <c r="C67" s="197">
        <v>9</v>
      </c>
    </row>
    <row r="68" ht="20.1" customHeight="1" spans="1:3">
      <c r="A68" s="194">
        <v>20131</v>
      </c>
      <c r="B68" s="195" t="s">
        <v>197</v>
      </c>
      <c r="C68" s="198">
        <f>C69+C70</f>
        <v>2029</v>
      </c>
    </row>
    <row r="69" ht="20.1" customHeight="1" spans="1:3">
      <c r="A69" s="194">
        <v>2013101</v>
      </c>
      <c r="B69" s="197" t="s">
        <v>166</v>
      </c>
      <c r="C69" s="197">
        <v>1920</v>
      </c>
    </row>
    <row r="70" ht="20.1" customHeight="1" spans="1:3">
      <c r="A70" s="194">
        <v>2013102</v>
      </c>
      <c r="B70" s="197" t="s">
        <v>167</v>
      </c>
      <c r="C70" s="197">
        <v>109</v>
      </c>
    </row>
    <row r="71" ht="20.1" customHeight="1" spans="1:3">
      <c r="A71" s="194">
        <v>20132</v>
      </c>
      <c r="B71" s="195" t="s">
        <v>198</v>
      </c>
      <c r="C71" s="199">
        <f>C72+C73+C74</f>
        <v>674</v>
      </c>
    </row>
    <row r="72" ht="20.1" customHeight="1" spans="1:3">
      <c r="A72" s="194">
        <v>2013201</v>
      </c>
      <c r="B72" s="197" t="s">
        <v>166</v>
      </c>
      <c r="C72" s="197">
        <v>258</v>
      </c>
    </row>
    <row r="73" ht="20.1" customHeight="1" spans="1:3">
      <c r="A73" s="194">
        <v>2013202</v>
      </c>
      <c r="B73" s="197" t="s">
        <v>167</v>
      </c>
      <c r="C73" s="197">
        <v>413</v>
      </c>
    </row>
    <row r="74" ht="20.1" customHeight="1" spans="1:3">
      <c r="A74" s="194">
        <v>2013250</v>
      </c>
      <c r="B74" s="197" t="s">
        <v>163</v>
      </c>
      <c r="C74" s="197">
        <v>3</v>
      </c>
    </row>
    <row r="75" ht="20.1" customHeight="1" spans="1:3">
      <c r="A75" s="194">
        <v>20133</v>
      </c>
      <c r="B75" s="195" t="s">
        <v>199</v>
      </c>
      <c r="C75" s="197">
        <f>C76+C77+C78+C79</f>
        <v>283</v>
      </c>
    </row>
    <row r="76" ht="20.1" customHeight="1" spans="1:3">
      <c r="A76" s="194">
        <v>2013301</v>
      </c>
      <c r="B76" s="197" t="s">
        <v>166</v>
      </c>
      <c r="C76" s="197">
        <v>229</v>
      </c>
    </row>
    <row r="77" ht="20.1" customHeight="1" spans="1:3">
      <c r="A77" s="194">
        <v>2013302</v>
      </c>
      <c r="B77" s="197" t="s">
        <v>167</v>
      </c>
      <c r="C77" s="197"/>
    </row>
    <row r="78" ht="20.1" customHeight="1" spans="1:3">
      <c r="A78" s="194">
        <v>2013304</v>
      </c>
      <c r="B78" s="197" t="s">
        <v>200</v>
      </c>
      <c r="C78" s="197">
        <v>45</v>
      </c>
    </row>
    <row r="79" ht="20.1" customHeight="1" spans="1:3">
      <c r="A79" s="194">
        <v>2013350</v>
      </c>
      <c r="B79" s="197" t="s">
        <v>163</v>
      </c>
      <c r="C79" s="197">
        <v>9</v>
      </c>
    </row>
    <row r="80" ht="20.1" customHeight="1" spans="1:3">
      <c r="A80" s="194">
        <v>20134</v>
      </c>
      <c r="B80" s="195" t="s">
        <v>201</v>
      </c>
      <c r="C80" s="197">
        <f>C81+C82+C83</f>
        <v>229</v>
      </c>
    </row>
    <row r="81" ht="20.1" customHeight="1" spans="1:3">
      <c r="A81" s="194">
        <v>2013401</v>
      </c>
      <c r="B81" s="197" t="s">
        <v>166</v>
      </c>
      <c r="C81" s="197">
        <v>224</v>
      </c>
    </row>
    <row r="82" ht="20.1" customHeight="1" spans="1:3">
      <c r="A82" s="194">
        <v>2013402</v>
      </c>
      <c r="B82" s="197" t="s">
        <v>167</v>
      </c>
      <c r="C82" s="197"/>
    </row>
    <row r="83" ht="20.1" customHeight="1" spans="1:3">
      <c r="A83" s="194">
        <v>2013404</v>
      </c>
      <c r="B83" s="195" t="s">
        <v>202</v>
      </c>
      <c r="C83" s="197">
        <v>5</v>
      </c>
    </row>
    <row r="84" ht="20.1" customHeight="1" spans="1:3">
      <c r="A84" s="194">
        <v>20137</v>
      </c>
      <c r="B84" s="197" t="s">
        <v>203</v>
      </c>
      <c r="C84" s="197">
        <f>C85</f>
        <v>75</v>
      </c>
    </row>
    <row r="85" ht="20.1" customHeight="1" spans="1:3">
      <c r="A85" s="194">
        <v>2013701</v>
      </c>
      <c r="B85" s="197" t="s">
        <v>166</v>
      </c>
      <c r="C85" s="197">
        <v>75</v>
      </c>
    </row>
    <row r="86" ht="20.1" customHeight="1" spans="1:3">
      <c r="A86" s="194">
        <v>20138</v>
      </c>
      <c r="B86" s="195" t="s">
        <v>204</v>
      </c>
      <c r="C86" s="197">
        <f>C87+C88+C89+C90+C91+C92+C93+C94</f>
        <v>2348</v>
      </c>
    </row>
    <row r="87" ht="20.1" customHeight="1" spans="1:3">
      <c r="A87" s="194">
        <v>2013801</v>
      </c>
      <c r="B87" s="197" t="s">
        <v>166</v>
      </c>
      <c r="C87" s="197">
        <v>1746</v>
      </c>
    </row>
    <row r="88" ht="20.1" customHeight="1" spans="1:3">
      <c r="A88" s="194">
        <v>2013802</v>
      </c>
      <c r="B88" s="197" t="s">
        <v>167</v>
      </c>
      <c r="C88" s="197">
        <v>10</v>
      </c>
    </row>
    <row r="89" ht="20.1" customHeight="1" spans="1:3">
      <c r="A89" s="194">
        <v>2013804</v>
      </c>
      <c r="B89" s="197" t="s">
        <v>205</v>
      </c>
      <c r="C89" s="197">
        <v>34</v>
      </c>
    </row>
    <row r="90" ht="20.1" customHeight="1" spans="1:3">
      <c r="A90" s="194">
        <v>2013805</v>
      </c>
      <c r="B90" s="197" t="s">
        <v>206</v>
      </c>
      <c r="C90" s="197">
        <v>82</v>
      </c>
    </row>
    <row r="91" ht="20.1" customHeight="1" spans="1:3">
      <c r="A91" s="194">
        <v>2013815</v>
      </c>
      <c r="B91" s="197" t="s">
        <v>207</v>
      </c>
      <c r="C91" s="197">
        <v>5</v>
      </c>
    </row>
    <row r="92" ht="20.1" customHeight="1" spans="1:3">
      <c r="A92" s="194">
        <v>2013816</v>
      </c>
      <c r="B92" s="197" t="s">
        <v>208</v>
      </c>
      <c r="C92" s="197">
        <v>10</v>
      </c>
    </row>
    <row r="93" ht="20.1" customHeight="1" spans="1:3">
      <c r="A93" s="194">
        <v>2013850</v>
      </c>
      <c r="B93" s="197" t="s">
        <v>163</v>
      </c>
      <c r="C93" s="197">
        <v>324</v>
      </c>
    </row>
    <row r="94" ht="20.1" customHeight="1" spans="1:3">
      <c r="A94" s="194">
        <v>2013899</v>
      </c>
      <c r="B94" s="197" t="s">
        <v>209</v>
      </c>
      <c r="C94" s="197">
        <v>137</v>
      </c>
    </row>
    <row r="95" ht="20.1" customHeight="1" spans="1:3">
      <c r="A95" s="194">
        <v>20199</v>
      </c>
      <c r="B95" s="195" t="s">
        <v>210</v>
      </c>
      <c r="C95" s="197">
        <f>C96</f>
        <v>186</v>
      </c>
    </row>
    <row r="96" ht="20.1" customHeight="1" spans="1:3">
      <c r="A96" s="194">
        <v>2019999</v>
      </c>
      <c r="B96" s="197" t="s">
        <v>211</v>
      </c>
      <c r="C96" s="197">
        <f>261-75</f>
        <v>186</v>
      </c>
    </row>
    <row r="97" ht="20.1" customHeight="1" spans="1:3">
      <c r="A97" s="200">
        <v>204</v>
      </c>
      <c r="B97" s="195" t="s">
        <v>92</v>
      </c>
      <c r="C97" s="195">
        <f>C98+C100+C105+C114</f>
        <v>10027</v>
      </c>
    </row>
    <row r="98" ht="20.1" customHeight="1" spans="1:3">
      <c r="A98" s="194">
        <v>20401</v>
      </c>
      <c r="B98" s="195" t="s">
        <v>212</v>
      </c>
      <c r="C98" s="197">
        <f>C99</f>
        <v>9</v>
      </c>
    </row>
    <row r="99" ht="20.1" customHeight="1" spans="1:3">
      <c r="A99" s="194">
        <v>2040101</v>
      </c>
      <c r="B99" s="197" t="s">
        <v>213</v>
      </c>
      <c r="C99" s="197">
        <v>9</v>
      </c>
    </row>
    <row r="100" ht="20.1" customHeight="1" spans="1:3">
      <c r="A100" s="194">
        <v>20402</v>
      </c>
      <c r="B100" s="195" t="s">
        <v>214</v>
      </c>
      <c r="C100" s="197">
        <f>C101+C102+C103+C104</f>
        <v>8691</v>
      </c>
    </row>
    <row r="101" ht="20.1" customHeight="1" spans="1:3">
      <c r="A101" s="194">
        <v>2040201</v>
      </c>
      <c r="B101" s="197" t="s">
        <v>166</v>
      </c>
      <c r="C101" s="197">
        <v>5707</v>
      </c>
    </row>
    <row r="102" ht="20.1" customHeight="1" spans="1:3">
      <c r="A102" s="194">
        <v>2040202</v>
      </c>
      <c r="B102" s="197" t="s">
        <v>167</v>
      </c>
      <c r="C102" s="197">
        <v>147</v>
      </c>
    </row>
    <row r="103" ht="20.1" customHeight="1" spans="1:3">
      <c r="A103" s="194">
        <v>2040220</v>
      </c>
      <c r="B103" s="197" t="s">
        <v>215</v>
      </c>
      <c r="C103" s="197">
        <v>1296</v>
      </c>
    </row>
    <row r="104" ht="20.1" customHeight="1" spans="1:3">
      <c r="A104" s="194">
        <v>2040299</v>
      </c>
      <c r="B104" s="197" t="s">
        <v>216</v>
      </c>
      <c r="C104" s="197">
        <v>1541</v>
      </c>
    </row>
    <row r="105" ht="20.1" customHeight="1" spans="1:3">
      <c r="A105" s="194">
        <v>20406</v>
      </c>
      <c r="B105" s="195" t="s">
        <v>217</v>
      </c>
      <c r="C105" s="197">
        <f>SUM(C106:C113)</f>
        <v>1086</v>
      </c>
    </row>
    <row r="106" ht="20.1" customHeight="1" spans="1:3">
      <c r="A106" s="194">
        <v>2040601</v>
      </c>
      <c r="B106" s="197" t="s">
        <v>166</v>
      </c>
      <c r="C106" s="197">
        <v>904</v>
      </c>
    </row>
    <row r="107" ht="20.1" customHeight="1" spans="1:3">
      <c r="A107" s="194">
        <v>2040603</v>
      </c>
      <c r="B107" s="197" t="s">
        <v>168</v>
      </c>
      <c r="C107" s="197">
        <v>10</v>
      </c>
    </row>
    <row r="108" ht="20.1" customHeight="1" spans="1:3">
      <c r="A108" s="194">
        <v>2040604</v>
      </c>
      <c r="B108" s="197" t="s">
        <v>218</v>
      </c>
      <c r="C108" s="197">
        <v>2</v>
      </c>
    </row>
    <row r="109" ht="20.1" customHeight="1" spans="1:3">
      <c r="A109" s="194">
        <v>2040605</v>
      </c>
      <c r="B109" s="197" t="s">
        <v>219</v>
      </c>
      <c r="C109" s="197">
        <v>4</v>
      </c>
    </row>
    <row r="110" ht="20.1" customHeight="1" spans="1:3">
      <c r="A110" s="194">
        <v>2040607</v>
      </c>
      <c r="B110" s="197" t="s">
        <v>220</v>
      </c>
      <c r="C110" s="197">
        <v>3</v>
      </c>
    </row>
    <row r="111" ht="20.1" customHeight="1" spans="1:3">
      <c r="A111" s="194">
        <v>2040610</v>
      </c>
      <c r="B111" s="197" t="s">
        <v>221</v>
      </c>
      <c r="C111" s="197">
        <v>46</v>
      </c>
    </row>
    <row r="112" ht="20.1" customHeight="1" spans="1:3">
      <c r="A112" s="194">
        <v>2040613</v>
      </c>
      <c r="B112" s="197" t="s">
        <v>178</v>
      </c>
      <c r="C112" s="197">
        <v>4</v>
      </c>
    </row>
    <row r="113" ht="20.1" customHeight="1" spans="1:3">
      <c r="A113" s="194">
        <v>2040699</v>
      </c>
      <c r="B113" s="197" t="s">
        <v>222</v>
      </c>
      <c r="C113" s="197">
        <v>113</v>
      </c>
    </row>
    <row r="114" ht="20.1" customHeight="1" spans="1:3">
      <c r="A114" s="194">
        <v>20499</v>
      </c>
      <c r="B114" s="195" t="s">
        <v>223</v>
      </c>
      <c r="C114" s="197">
        <v>241</v>
      </c>
    </row>
    <row r="115" ht="20.1" customHeight="1" spans="1:3">
      <c r="A115" s="194">
        <v>2049999</v>
      </c>
      <c r="B115" s="197" t="s">
        <v>224</v>
      </c>
      <c r="C115" s="197">
        <v>241</v>
      </c>
    </row>
    <row r="116" ht="20.1" customHeight="1" spans="1:3">
      <c r="A116" s="200">
        <v>205</v>
      </c>
      <c r="B116" s="195" t="s">
        <v>94</v>
      </c>
      <c r="C116" s="195">
        <f>C117+C119+C126+C129+C131+C133+C136+C139</f>
        <v>93650</v>
      </c>
    </row>
    <row r="117" ht="20.1" customHeight="1" spans="1:3">
      <c r="A117" s="194">
        <v>20501</v>
      </c>
      <c r="B117" s="195" t="s">
        <v>225</v>
      </c>
      <c r="C117" s="197">
        <f>C118</f>
        <v>4153</v>
      </c>
    </row>
    <row r="118" ht="20.1" customHeight="1" spans="1:3">
      <c r="A118" s="194">
        <v>2050101</v>
      </c>
      <c r="B118" s="197" t="s">
        <v>166</v>
      </c>
      <c r="C118" s="197">
        <v>4153</v>
      </c>
    </row>
    <row r="119" ht="20.1" customHeight="1" spans="1:3">
      <c r="A119" s="194">
        <v>20502</v>
      </c>
      <c r="B119" s="197" t="s">
        <v>226</v>
      </c>
      <c r="C119" s="197">
        <f>C120+C121+C122+C123+C124+C125</f>
        <v>83255</v>
      </c>
    </row>
    <row r="120" ht="20.1" customHeight="1" spans="1:3">
      <c r="A120" s="194">
        <v>2050201</v>
      </c>
      <c r="B120" s="197" t="s">
        <v>227</v>
      </c>
      <c r="C120" s="197">
        <v>2800</v>
      </c>
    </row>
    <row r="121" ht="20.1" customHeight="1" spans="1:3">
      <c r="A121" s="194">
        <v>2050202</v>
      </c>
      <c r="B121" s="197" t="s">
        <v>228</v>
      </c>
      <c r="C121" s="197">
        <v>32203</v>
      </c>
    </row>
    <row r="122" ht="20.1" customHeight="1" spans="1:3">
      <c r="A122" s="194">
        <v>2050203</v>
      </c>
      <c r="B122" s="197" t="s">
        <v>229</v>
      </c>
      <c r="C122" s="197">
        <v>14795</v>
      </c>
    </row>
    <row r="123" ht="20.1" customHeight="1" spans="1:3">
      <c r="A123" s="194">
        <v>2050204</v>
      </c>
      <c r="B123" s="197" t="s">
        <v>230</v>
      </c>
      <c r="C123" s="197">
        <v>10830</v>
      </c>
    </row>
    <row r="124" ht="20.1" customHeight="1" spans="1:3">
      <c r="A124" s="194">
        <v>2050205</v>
      </c>
      <c r="B124" s="197" t="s">
        <v>231</v>
      </c>
      <c r="C124" s="197">
        <v>12</v>
      </c>
    </row>
    <row r="125" ht="20.1" customHeight="1" spans="1:3">
      <c r="A125" s="194">
        <v>2050299</v>
      </c>
      <c r="B125" s="197" t="s">
        <v>232</v>
      </c>
      <c r="C125" s="197">
        <v>22615</v>
      </c>
    </row>
    <row r="126" ht="20.1" customHeight="1" spans="1:3">
      <c r="A126" s="194">
        <v>20503</v>
      </c>
      <c r="B126" s="195" t="s">
        <v>233</v>
      </c>
      <c r="C126" s="197">
        <f>SUM(C127:C128)</f>
        <v>2852</v>
      </c>
    </row>
    <row r="127" ht="20.1" customHeight="1" spans="1:3">
      <c r="A127" s="194">
        <v>2050302</v>
      </c>
      <c r="B127" s="197" t="s">
        <v>234</v>
      </c>
      <c r="C127" s="197">
        <v>1853</v>
      </c>
    </row>
    <row r="128" ht="20.1" customHeight="1" spans="1:3">
      <c r="A128" s="194">
        <v>2050305</v>
      </c>
      <c r="B128" s="197" t="s">
        <v>235</v>
      </c>
      <c r="C128" s="197">
        <v>999</v>
      </c>
    </row>
    <row r="129" ht="20.1" customHeight="1" spans="1:3">
      <c r="A129" s="194">
        <v>20504</v>
      </c>
      <c r="B129" s="195" t="s">
        <v>236</v>
      </c>
      <c r="C129" s="197">
        <f>C130</f>
        <v>5</v>
      </c>
    </row>
    <row r="130" ht="20.1" customHeight="1" spans="1:3">
      <c r="A130" s="194">
        <v>2050401</v>
      </c>
      <c r="B130" s="197" t="s">
        <v>237</v>
      </c>
      <c r="C130" s="197">
        <v>5</v>
      </c>
    </row>
    <row r="131" ht="20.1" customHeight="1" spans="1:3">
      <c r="A131" s="194">
        <v>20505</v>
      </c>
      <c r="B131" s="195" t="s">
        <v>238</v>
      </c>
      <c r="C131" s="197">
        <f>C132</f>
        <v>196</v>
      </c>
    </row>
    <row r="132" ht="20.1" customHeight="1" spans="1:3">
      <c r="A132" s="194">
        <v>2050501</v>
      </c>
      <c r="B132" s="197" t="s">
        <v>239</v>
      </c>
      <c r="C132" s="197">
        <v>196</v>
      </c>
    </row>
    <row r="133" ht="20.1" customHeight="1" spans="1:3">
      <c r="A133" s="194">
        <v>20507</v>
      </c>
      <c r="B133" s="195" t="s">
        <v>240</v>
      </c>
      <c r="C133" s="197">
        <f>C134+C135</f>
        <v>242</v>
      </c>
    </row>
    <row r="134" ht="20.1" customHeight="1" spans="1:3">
      <c r="A134" s="194">
        <v>2050701</v>
      </c>
      <c r="B134" s="197" t="s">
        <v>241</v>
      </c>
      <c r="C134" s="197">
        <v>238</v>
      </c>
    </row>
    <row r="135" ht="20.1" customHeight="1" spans="1:3">
      <c r="A135" s="194">
        <v>2050799</v>
      </c>
      <c r="B135" s="197" t="s">
        <v>242</v>
      </c>
      <c r="C135" s="197">
        <v>4</v>
      </c>
    </row>
    <row r="136" ht="20.1" customHeight="1" spans="1:3">
      <c r="A136" s="194">
        <v>20508</v>
      </c>
      <c r="B136" s="195" t="s">
        <v>243</v>
      </c>
      <c r="C136" s="197">
        <f>C137+C138</f>
        <v>472</v>
      </c>
    </row>
    <row r="137" ht="20.1" customHeight="1" spans="1:3">
      <c r="A137" s="194">
        <v>2050801</v>
      </c>
      <c r="B137" s="197" t="s">
        <v>244</v>
      </c>
      <c r="C137" s="197">
        <v>366</v>
      </c>
    </row>
    <row r="138" ht="20.1" customHeight="1" spans="1:3">
      <c r="A138" s="194">
        <v>2050802</v>
      </c>
      <c r="B138" s="197" t="s">
        <v>245</v>
      </c>
      <c r="C138" s="197">
        <v>106</v>
      </c>
    </row>
    <row r="139" ht="20.1" customHeight="1" spans="1:3">
      <c r="A139" s="194">
        <v>20509</v>
      </c>
      <c r="B139" s="195" t="s">
        <v>246</v>
      </c>
      <c r="C139" s="197">
        <f>C140</f>
        <v>2475</v>
      </c>
    </row>
    <row r="140" ht="20.1" customHeight="1" spans="1:3">
      <c r="A140" s="194">
        <v>2050999</v>
      </c>
      <c r="B140" s="197" t="s">
        <v>247</v>
      </c>
      <c r="C140" s="197">
        <v>2475</v>
      </c>
    </row>
    <row r="141" ht="20.1" customHeight="1" spans="1:3">
      <c r="A141" s="200">
        <v>206</v>
      </c>
      <c r="B141" s="195" t="s">
        <v>96</v>
      </c>
      <c r="C141" s="195">
        <f>C142+C146+C148+C151</f>
        <v>5832</v>
      </c>
    </row>
    <row r="142" ht="20.1" customHeight="1" spans="1:3">
      <c r="A142" s="194">
        <v>20604</v>
      </c>
      <c r="B142" s="195" t="s">
        <v>248</v>
      </c>
      <c r="C142" s="197">
        <f>C143+C144+C145</f>
        <v>3360</v>
      </c>
    </row>
    <row r="143" ht="20.1" customHeight="1" spans="1:3">
      <c r="A143" s="194">
        <v>2060401</v>
      </c>
      <c r="B143" s="197" t="s">
        <v>249</v>
      </c>
      <c r="C143" s="197">
        <v>164</v>
      </c>
    </row>
    <row r="144" ht="20.1" customHeight="1" spans="1:3">
      <c r="A144" s="194">
        <v>2060404</v>
      </c>
      <c r="B144" s="197" t="s">
        <v>250</v>
      </c>
      <c r="C144" s="197">
        <v>3150</v>
      </c>
    </row>
    <row r="145" ht="20.1" customHeight="1" spans="1:3">
      <c r="A145" s="194">
        <v>2060499</v>
      </c>
      <c r="B145" s="197" t="s">
        <v>251</v>
      </c>
      <c r="C145" s="197">
        <v>46</v>
      </c>
    </row>
    <row r="146" ht="20.1" customHeight="1" spans="1:3">
      <c r="A146" s="194">
        <v>20605</v>
      </c>
      <c r="B146" s="195" t="s">
        <v>252</v>
      </c>
      <c r="C146" s="197">
        <f>C147</f>
        <v>0</v>
      </c>
    </row>
    <row r="147" ht="20.1" customHeight="1" spans="1:3">
      <c r="A147" s="194">
        <v>2060599</v>
      </c>
      <c r="B147" s="197" t="s">
        <v>253</v>
      </c>
      <c r="C147" s="197"/>
    </row>
    <row r="148" ht="20.1" customHeight="1" spans="1:3">
      <c r="A148" s="194">
        <v>20607</v>
      </c>
      <c r="B148" s="195" t="s">
        <v>254</v>
      </c>
      <c r="C148" s="197">
        <f>C149+C150</f>
        <v>22</v>
      </c>
    </row>
    <row r="149" ht="20.1" customHeight="1" spans="1:3">
      <c r="A149" s="194">
        <v>2060701</v>
      </c>
      <c r="B149" s="197" t="s">
        <v>249</v>
      </c>
      <c r="C149" s="197">
        <v>10</v>
      </c>
    </row>
    <row r="150" ht="20.1" customHeight="1" spans="1:3">
      <c r="A150" s="194">
        <v>2060702</v>
      </c>
      <c r="B150" s="197" t="s">
        <v>255</v>
      </c>
      <c r="C150" s="197">
        <v>12</v>
      </c>
    </row>
    <row r="151" ht="20.1" customHeight="1" spans="1:3">
      <c r="A151" s="194">
        <v>20699</v>
      </c>
      <c r="B151" s="195" t="s">
        <v>256</v>
      </c>
      <c r="C151" s="197">
        <f>C152</f>
        <v>2450</v>
      </c>
    </row>
    <row r="152" ht="20.1" customHeight="1" spans="1:3">
      <c r="A152" s="194">
        <v>2069999</v>
      </c>
      <c r="B152" s="197" t="s">
        <v>257</v>
      </c>
      <c r="C152" s="197">
        <v>2450</v>
      </c>
    </row>
    <row r="153" ht="20.1" customHeight="1" spans="1:3">
      <c r="A153" s="200">
        <v>207</v>
      </c>
      <c r="B153" s="195" t="s">
        <v>258</v>
      </c>
      <c r="C153" s="195">
        <f>C154+C163+C165+C167</f>
        <v>2545</v>
      </c>
    </row>
    <row r="154" ht="20.1" customHeight="1" spans="1:3">
      <c r="A154" s="194">
        <v>20701</v>
      </c>
      <c r="B154" s="195" t="s">
        <v>259</v>
      </c>
      <c r="C154" s="197">
        <f>SUM(C155:C162)</f>
        <v>1036</v>
      </c>
    </row>
    <row r="155" ht="20.1" customHeight="1" spans="1:3">
      <c r="A155" s="194">
        <v>2070101</v>
      </c>
      <c r="B155" s="197" t="s">
        <v>166</v>
      </c>
      <c r="C155" s="197">
        <v>5</v>
      </c>
    </row>
    <row r="156" ht="20.1" customHeight="1" spans="1:3">
      <c r="A156" s="194">
        <v>2070104</v>
      </c>
      <c r="B156" s="197" t="s">
        <v>260</v>
      </c>
      <c r="C156" s="197">
        <v>11</v>
      </c>
    </row>
    <row r="157" ht="20.1" customHeight="1" spans="1:3">
      <c r="A157" s="194">
        <v>2070106</v>
      </c>
      <c r="B157" s="197" t="s">
        <v>261</v>
      </c>
      <c r="C157" s="197">
        <v>24</v>
      </c>
    </row>
    <row r="158" ht="20.1" customHeight="1" spans="1:3">
      <c r="A158" s="194">
        <v>2070108</v>
      </c>
      <c r="B158" s="197" t="s">
        <v>262</v>
      </c>
      <c r="C158" s="197">
        <v>12</v>
      </c>
    </row>
    <row r="159" ht="20.1" customHeight="1" spans="1:3">
      <c r="A159" s="194">
        <v>2070109</v>
      </c>
      <c r="B159" s="197" t="s">
        <v>263</v>
      </c>
      <c r="C159" s="197">
        <v>24</v>
      </c>
    </row>
    <row r="160" ht="20.1" customHeight="1" spans="1:3">
      <c r="A160" s="194">
        <v>2070111</v>
      </c>
      <c r="B160" s="197" t="s">
        <v>264</v>
      </c>
      <c r="C160" s="197">
        <v>5</v>
      </c>
    </row>
    <row r="161" ht="20.1" customHeight="1" spans="1:3">
      <c r="A161" s="194">
        <v>2070112</v>
      </c>
      <c r="B161" s="197" t="s">
        <v>265</v>
      </c>
      <c r="C161" s="197">
        <v>819</v>
      </c>
    </row>
    <row r="162" ht="20.1" customHeight="1" spans="1:3">
      <c r="A162" s="194">
        <v>2070199</v>
      </c>
      <c r="B162" s="197" t="s">
        <v>266</v>
      </c>
      <c r="C162" s="197">
        <v>136</v>
      </c>
    </row>
    <row r="163" ht="20.1" customHeight="1" spans="1:3">
      <c r="A163" s="194">
        <v>20702</v>
      </c>
      <c r="B163" s="195" t="s">
        <v>267</v>
      </c>
      <c r="C163" s="197">
        <f>C164</f>
        <v>10</v>
      </c>
    </row>
    <row r="164" ht="20.1" customHeight="1" spans="1:3">
      <c r="A164" s="194">
        <v>2070205</v>
      </c>
      <c r="B164" s="197" t="s">
        <v>268</v>
      </c>
      <c r="C164" s="197">
        <v>10</v>
      </c>
    </row>
    <row r="165" ht="20.1" customHeight="1" spans="1:3">
      <c r="A165" s="194">
        <v>20708</v>
      </c>
      <c r="B165" s="195" t="s">
        <v>269</v>
      </c>
      <c r="C165" s="197">
        <f>C166</f>
        <v>699</v>
      </c>
    </row>
    <row r="166" ht="20.1" customHeight="1" spans="1:3">
      <c r="A166" s="194">
        <v>2070808</v>
      </c>
      <c r="B166" s="197" t="s">
        <v>270</v>
      </c>
      <c r="C166" s="197">
        <v>699</v>
      </c>
    </row>
    <row r="167" ht="20.1" customHeight="1" spans="1:3">
      <c r="A167" s="194">
        <v>20799</v>
      </c>
      <c r="B167" s="195" t="s">
        <v>271</v>
      </c>
      <c r="C167" s="197">
        <f>SUM(C168:C169)</f>
        <v>800</v>
      </c>
    </row>
    <row r="168" ht="20.1" customHeight="1" spans="1:3">
      <c r="A168" s="194">
        <v>2079902</v>
      </c>
      <c r="B168" s="197" t="s">
        <v>272</v>
      </c>
      <c r="C168" s="197">
        <v>20</v>
      </c>
    </row>
    <row r="169" ht="20.1" customHeight="1" spans="1:3">
      <c r="A169" s="194">
        <v>2079999</v>
      </c>
      <c r="B169" s="197" t="s">
        <v>273</v>
      </c>
      <c r="C169" s="197">
        <v>780</v>
      </c>
    </row>
    <row r="170" ht="20.1" customHeight="1" spans="1:3">
      <c r="A170" s="200">
        <v>208</v>
      </c>
      <c r="B170" s="195" t="s">
        <v>274</v>
      </c>
      <c r="C170" s="195">
        <f>C171+C177+C180+C184+C186+C194+C200+C204+C209+C211+C213+C215+C218+C222+C224</f>
        <v>40810</v>
      </c>
    </row>
    <row r="171" ht="20.1" customHeight="1" spans="1:3">
      <c r="A171" s="194">
        <v>20801</v>
      </c>
      <c r="B171" s="195" t="s">
        <v>275</v>
      </c>
      <c r="C171" s="197">
        <f>SUM(C172:C176)</f>
        <v>1699</v>
      </c>
    </row>
    <row r="172" ht="20.1" customHeight="1" spans="1:3">
      <c r="A172" s="194">
        <v>2080101</v>
      </c>
      <c r="B172" s="197" t="s">
        <v>166</v>
      </c>
      <c r="C172" s="197">
        <v>1665</v>
      </c>
    </row>
    <row r="173" ht="20.1" customHeight="1" spans="1:3">
      <c r="A173" s="194">
        <v>2080105</v>
      </c>
      <c r="B173" s="197" t="s">
        <v>276</v>
      </c>
      <c r="C173" s="197">
        <v>2</v>
      </c>
    </row>
    <row r="174" ht="20.1" customHeight="1" spans="1:3">
      <c r="A174" s="194">
        <v>2080106</v>
      </c>
      <c r="B174" s="197" t="s">
        <v>277</v>
      </c>
      <c r="C174" s="197">
        <v>20</v>
      </c>
    </row>
    <row r="175" ht="20.1" customHeight="1" spans="1:3">
      <c r="A175" s="194">
        <v>2080112</v>
      </c>
      <c r="B175" s="197" t="s">
        <v>278</v>
      </c>
      <c r="C175" s="197">
        <v>2</v>
      </c>
    </row>
    <row r="176" ht="20.1" customHeight="1" spans="1:3">
      <c r="A176" s="194">
        <v>2080199</v>
      </c>
      <c r="B176" s="197" t="s">
        <v>279</v>
      </c>
      <c r="C176" s="197">
        <v>10</v>
      </c>
    </row>
    <row r="177" ht="20.1" customHeight="1" spans="1:3">
      <c r="A177" s="194">
        <v>20802</v>
      </c>
      <c r="B177" s="195" t="s">
        <v>280</v>
      </c>
      <c r="C177" s="197">
        <f>SUM(C178:C179)</f>
        <v>682</v>
      </c>
    </row>
    <row r="178" ht="20.1" customHeight="1" spans="1:3">
      <c r="A178" s="194">
        <v>2080201</v>
      </c>
      <c r="B178" s="197" t="s">
        <v>166</v>
      </c>
      <c r="C178" s="197">
        <v>459</v>
      </c>
    </row>
    <row r="179" ht="20.1" customHeight="1" spans="1:3">
      <c r="A179" s="194">
        <v>2080202</v>
      </c>
      <c r="B179" s="197" t="s">
        <v>167</v>
      </c>
      <c r="C179" s="197">
        <v>223</v>
      </c>
    </row>
    <row r="180" ht="20.1" customHeight="1" spans="1:3">
      <c r="A180" s="194">
        <v>20805</v>
      </c>
      <c r="B180" s="195" t="s">
        <v>281</v>
      </c>
      <c r="C180" s="197">
        <f>SUM(C181:C183)</f>
        <v>2458</v>
      </c>
    </row>
    <row r="181" ht="20.1" customHeight="1" spans="1:3">
      <c r="A181" s="194">
        <v>2080503</v>
      </c>
      <c r="B181" s="197" t="s">
        <v>282</v>
      </c>
      <c r="C181" s="197">
        <v>252</v>
      </c>
    </row>
    <row r="182" ht="20.1" customHeight="1" spans="1:3">
      <c r="A182" s="194">
        <v>2080505</v>
      </c>
      <c r="B182" s="197" t="s">
        <v>283</v>
      </c>
      <c r="C182" s="197">
        <v>100</v>
      </c>
    </row>
    <row r="183" ht="20.1" customHeight="1" spans="1:3">
      <c r="A183" s="194">
        <v>2080507</v>
      </c>
      <c r="B183" s="197" t="s">
        <v>284</v>
      </c>
      <c r="C183" s="197">
        <v>2106</v>
      </c>
    </row>
    <row r="184" ht="20.1" customHeight="1" spans="1:3">
      <c r="A184" s="194">
        <v>20807</v>
      </c>
      <c r="B184" s="195" t="s">
        <v>285</v>
      </c>
      <c r="C184" s="197">
        <f>C185</f>
        <v>1397</v>
      </c>
    </row>
    <row r="185" ht="20.1" customHeight="1" spans="1:3">
      <c r="A185" s="194">
        <v>2080799</v>
      </c>
      <c r="B185" s="197" t="s">
        <v>286</v>
      </c>
      <c r="C185" s="197">
        <v>1397</v>
      </c>
    </row>
    <row r="186" ht="20.1" customHeight="1" spans="1:3">
      <c r="A186" s="194">
        <v>20808</v>
      </c>
      <c r="B186" s="195" t="s">
        <v>287</v>
      </c>
      <c r="C186" s="197">
        <f>SUM(C187:C193)</f>
        <v>5202</v>
      </c>
    </row>
    <row r="187" ht="20.1" customHeight="1" spans="1:3">
      <c r="A187" s="194">
        <v>2080801</v>
      </c>
      <c r="B187" s="197" t="s">
        <v>288</v>
      </c>
      <c r="C187" s="197">
        <v>31</v>
      </c>
    </row>
    <row r="188" ht="20.1" customHeight="1" spans="1:3">
      <c r="A188" s="194">
        <v>2080802</v>
      </c>
      <c r="B188" s="197" t="s">
        <v>289</v>
      </c>
      <c r="C188" s="197">
        <v>53</v>
      </c>
    </row>
    <row r="189" ht="20.1" customHeight="1" spans="1:3">
      <c r="A189" s="194">
        <v>2080803</v>
      </c>
      <c r="B189" s="197" t="s">
        <v>290</v>
      </c>
      <c r="C189" s="197">
        <v>200</v>
      </c>
    </row>
    <row r="190" ht="20.1" customHeight="1" spans="1:3">
      <c r="A190" s="194">
        <v>2080805</v>
      </c>
      <c r="B190" s="197" t="s">
        <v>291</v>
      </c>
      <c r="C190" s="197">
        <v>580</v>
      </c>
    </row>
    <row r="191" ht="20.1" customHeight="1" spans="1:3">
      <c r="A191" s="194">
        <v>2080807</v>
      </c>
      <c r="B191" s="197" t="s">
        <v>292</v>
      </c>
      <c r="C191" s="197">
        <v>67</v>
      </c>
    </row>
    <row r="192" ht="20.1" customHeight="1" spans="1:3">
      <c r="A192" s="194">
        <v>2080808</v>
      </c>
      <c r="B192" s="197" t="s">
        <v>293</v>
      </c>
      <c r="C192" s="197">
        <v>5</v>
      </c>
    </row>
    <row r="193" ht="20.1" customHeight="1" spans="1:3">
      <c r="A193" s="194">
        <v>2080899</v>
      </c>
      <c r="B193" s="197" t="s">
        <v>294</v>
      </c>
      <c r="C193" s="197">
        <v>4266</v>
      </c>
    </row>
    <row r="194" ht="20.1" customHeight="1" spans="1:3">
      <c r="A194" s="194">
        <v>20809</v>
      </c>
      <c r="B194" s="195" t="s">
        <v>295</v>
      </c>
      <c r="C194" s="197">
        <f>SUM(C195:C199)</f>
        <v>676</v>
      </c>
    </row>
    <row r="195" ht="20.1" customHeight="1" spans="1:3">
      <c r="A195" s="194">
        <v>2080901</v>
      </c>
      <c r="B195" s="197" t="s">
        <v>296</v>
      </c>
      <c r="C195" s="197">
        <v>406</v>
      </c>
    </row>
    <row r="196" ht="20.1" customHeight="1" spans="1:3">
      <c r="A196" s="194">
        <v>2080902</v>
      </c>
      <c r="B196" s="197" t="s">
        <v>297</v>
      </c>
      <c r="C196" s="197">
        <v>4</v>
      </c>
    </row>
    <row r="197" ht="20.1" customHeight="1" spans="1:3">
      <c r="A197" s="194">
        <v>2080904</v>
      </c>
      <c r="B197" s="197" t="s">
        <v>298</v>
      </c>
      <c r="C197" s="197">
        <v>19</v>
      </c>
    </row>
    <row r="198" ht="20.1" customHeight="1" spans="1:3">
      <c r="A198" s="194">
        <v>2080905</v>
      </c>
      <c r="B198" s="197" t="s">
        <v>299</v>
      </c>
      <c r="C198" s="197">
        <v>101</v>
      </c>
    </row>
    <row r="199" ht="20.1" customHeight="1" spans="1:3">
      <c r="A199" s="194">
        <v>2080999</v>
      </c>
      <c r="B199" s="197" t="s">
        <v>300</v>
      </c>
      <c r="C199" s="197">
        <v>146</v>
      </c>
    </row>
    <row r="200" ht="20.1" customHeight="1" spans="1:3">
      <c r="A200" s="194">
        <v>20810</v>
      </c>
      <c r="B200" s="195" t="s">
        <v>301</v>
      </c>
      <c r="C200" s="197">
        <f>SUM(C201:C203)</f>
        <v>1626</v>
      </c>
    </row>
    <row r="201" ht="20.1" customHeight="1" spans="1:3">
      <c r="A201" s="194">
        <v>2081001</v>
      </c>
      <c r="B201" s="197" t="s">
        <v>302</v>
      </c>
      <c r="C201" s="197">
        <v>75</v>
      </c>
    </row>
    <row r="202" ht="20.1" customHeight="1" spans="1:3">
      <c r="A202" s="194">
        <v>2081002</v>
      </c>
      <c r="B202" s="197" t="s">
        <v>303</v>
      </c>
      <c r="C202" s="197">
        <v>484</v>
      </c>
    </row>
    <row r="203" ht="20.1" customHeight="1" spans="1:3">
      <c r="A203" s="194">
        <v>2081004</v>
      </c>
      <c r="B203" s="197" t="s">
        <v>304</v>
      </c>
      <c r="C203" s="197">
        <v>1067</v>
      </c>
    </row>
    <row r="204" ht="20.1" customHeight="1" spans="1:3">
      <c r="A204" s="194">
        <v>20811</v>
      </c>
      <c r="B204" s="195" t="s">
        <v>305</v>
      </c>
      <c r="C204" s="197">
        <f>SUM(C205:C208)</f>
        <v>671</v>
      </c>
    </row>
    <row r="205" ht="20.1" customHeight="1" spans="1:3">
      <c r="A205" s="194">
        <v>2081104</v>
      </c>
      <c r="B205" s="197" t="s">
        <v>306</v>
      </c>
      <c r="C205" s="197">
        <v>13</v>
      </c>
    </row>
    <row r="206" ht="20.1" customHeight="1" spans="1:3">
      <c r="A206" s="194">
        <v>2081105</v>
      </c>
      <c r="B206" s="197" t="s">
        <v>307</v>
      </c>
      <c r="C206" s="197">
        <v>25</v>
      </c>
    </row>
    <row r="207" ht="20.1" customHeight="1" spans="1:3">
      <c r="A207" s="194">
        <v>2081107</v>
      </c>
      <c r="B207" s="197" t="s">
        <v>308</v>
      </c>
      <c r="C207" s="197">
        <v>374</v>
      </c>
    </row>
    <row r="208" ht="20.1" customHeight="1" spans="1:3">
      <c r="A208" s="194">
        <v>2081199</v>
      </c>
      <c r="B208" s="197" t="s">
        <v>309</v>
      </c>
      <c r="C208" s="197">
        <v>259</v>
      </c>
    </row>
    <row r="209" ht="20.1" customHeight="1" spans="1:3">
      <c r="A209" s="194">
        <v>20816</v>
      </c>
      <c r="B209" s="195" t="s">
        <v>310</v>
      </c>
      <c r="C209" s="197">
        <f>C210</f>
        <v>36</v>
      </c>
    </row>
    <row r="210" ht="20.1" customHeight="1" spans="1:3">
      <c r="A210" s="194">
        <v>2081699</v>
      </c>
      <c r="B210" s="197" t="s">
        <v>311</v>
      </c>
      <c r="C210" s="197">
        <v>36</v>
      </c>
    </row>
    <row r="211" ht="20.1" customHeight="1" spans="1:3">
      <c r="A211" s="194">
        <v>20821</v>
      </c>
      <c r="B211" s="195" t="s">
        <v>312</v>
      </c>
      <c r="C211" s="197">
        <f>SUM(C212)</f>
        <v>0</v>
      </c>
    </row>
    <row r="212" ht="20.1" customHeight="1" spans="1:3">
      <c r="A212" s="194">
        <v>2082102</v>
      </c>
      <c r="B212" s="197" t="s">
        <v>313</v>
      </c>
      <c r="C212" s="197">
        <f>1973-1973</f>
        <v>0</v>
      </c>
    </row>
    <row r="213" ht="20.1" customHeight="1" spans="1:3">
      <c r="A213" s="194">
        <v>20825</v>
      </c>
      <c r="B213" s="195" t="s">
        <v>314</v>
      </c>
      <c r="C213" s="197">
        <v>2</v>
      </c>
    </row>
    <row r="214" ht="20.1" customHeight="1" spans="1:3">
      <c r="A214" s="194">
        <v>2082502</v>
      </c>
      <c r="B214" s="197" t="s">
        <v>315</v>
      </c>
      <c r="C214" s="197">
        <v>2</v>
      </c>
    </row>
    <row r="215" ht="20.1" customHeight="1" spans="1:3">
      <c r="A215" s="194">
        <v>20826</v>
      </c>
      <c r="B215" s="197" t="s">
        <v>316</v>
      </c>
      <c r="C215" s="197">
        <f>SUM(C216:C217)</f>
        <v>15190</v>
      </c>
    </row>
    <row r="216" ht="20.1" customHeight="1" spans="1:3">
      <c r="A216" s="194">
        <v>2082601</v>
      </c>
      <c r="B216" s="197" t="s">
        <v>317</v>
      </c>
      <c r="C216" s="197">
        <v>214</v>
      </c>
    </row>
    <row r="217" ht="20.1" customHeight="1" spans="1:3">
      <c r="A217" s="194">
        <v>2082602</v>
      </c>
      <c r="B217" s="197" t="s">
        <v>318</v>
      </c>
      <c r="C217" s="197">
        <f>15426-450</f>
        <v>14976</v>
      </c>
    </row>
    <row r="218" ht="20.1" customHeight="1" spans="1:3">
      <c r="A218" s="194">
        <v>20828</v>
      </c>
      <c r="B218" s="195" t="s">
        <v>319</v>
      </c>
      <c r="C218" s="197">
        <f>SUM(C219:C221)</f>
        <v>407</v>
      </c>
    </row>
    <row r="219" ht="20.1" customHeight="1" spans="1:3">
      <c r="A219" s="194">
        <v>2082801</v>
      </c>
      <c r="B219" s="197" t="s">
        <v>166</v>
      </c>
      <c r="C219" s="197">
        <v>240</v>
      </c>
    </row>
    <row r="220" ht="20.1" customHeight="1" spans="1:3">
      <c r="A220" s="194">
        <v>2082802</v>
      </c>
      <c r="B220" s="197" t="s">
        <v>167</v>
      </c>
      <c r="C220" s="197">
        <v>5</v>
      </c>
    </row>
    <row r="221" ht="20.1" customHeight="1" spans="1:3">
      <c r="A221" s="194">
        <v>2082804</v>
      </c>
      <c r="B221" s="197" t="s">
        <v>320</v>
      </c>
      <c r="C221" s="197">
        <v>162</v>
      </c>
    </row>
    <row r="222" ht="20.1" customHeight="1" spans="1:3">
      <c r="A222" s="194">
        <v>20830</v>
      </c>
      <c r="B222" s="195" t="s">
        <v>321</v>
      </c>
      <c r="C222" s="197">
        <f>C223</f>
        <v>147</v>
      </c>
    </row>
    <row r="223" ht="20.1" customHeight="1" spans="1:3">
      <c r="A223" s="194">
        <v>2083001</v>
      </c>
      <c r="B223" s="197" t="s">
        <v>322</v>
      </c>
      <c r="C223" s="197">
        <v>147</v>
      </c>
    </row>
    <row r="224" ht="20.1" customHeight="1" spans="1:3">
      <c r="A224" s="194">
        <v>20899</v>
      </c>
      <c r="B224" s="195" t="s">
        <v>323</v>
      </c>
      <c r="C224" s="197">
        <f>C225</f>
        <v>10617</v>
      </c>
    </row>
    <row r="225" ht="20.1" customHeight="1" spans="1:3">
      <c r="A225" s="194">
        <v>2089999</v>
      </c>
      <c r="B225" s="197" t="s">
        <v>324</v>
      </c>
      <c r="C225" s="197">
        <v>10617</v>
      </c>
    </row>
    <row r="226" ht="20.1" customHeight="1" spans="1:3">
      <c r="A226" s="200">
        <v>210</v>
      </c>
      <c r="B226" s="195" t="s">
        <v>102</v>
      </c>
      <c r="C226" s="195">
        <f>C227+C230+C234+C240+C248+C251+C253+C256+C258+C261+C266+C238</f>
        <v>20007</v>
      </c>
    </row>
    <row r="227" ht="20.1" customHeight="1" spans="1:3">
      <c r="A227" s="194">
        <v>21001</v>
      </c>
      <c r="B227" s="195" t="s">
        <v>325</v>
      </c>
      <c r="C227" s="197">
        <f>SUM(C228:C229)</f>
        <v>1305</v>
      </c>
    </row>
    <row r="228" ht="20.1" customHeight="1" spans="1:3">
      <c r="A228" s="194">
        <v>2100101</v>
      </c>
      <c r="B228" s="197" t="s">
        <v>166</v>
      </c>
      <c r="C228" s="197">
        <v>1191</v>
      </c>
    </row>
    <row r="229" ht="20.1" customHeight="1" spans="1:3">
      <c r="A229" s="194">
        <v>2100199</v>
      </c>
      <c r="B229" s="197" t="s">
        <v>326</v>
      </c>
      <c r="C229" s="197">
        <v>114</v>
      </c>
    </row>
    <row r="230" ht="20.1" customHeight="1" spans="1:3">
      <c r="A230" s="194">
        <v>21002</v>
      </c>
      <c r="B230" s="195" t="s">
        <v>327</v>
      </c>
      <c r="C230" s="197">
        <f>SUM(C231:C233)</f>
        <v>446</v>
      </c>
    </row>
    <row r="231" ht="20.1" customHeight="1" spans="1:3">
      <c r="A231" s="194">
        <v>2100201</v>
      </c>
      <c r="B231" s="197" t="s">
        <v>328</v>
      </c>
      <c r="C231" s="197">
        <v>133</v>
      </c>
    </row>
    <row r="232" ht="20.1" customHeight="1" spans="1:3">
      <c r="A232" s="194">
        <v>2100202</v>
      </c>
      <c r="B232" s="197" t="s">
        <v>329</v>
      </c>
      <c r="C232" s="197">
        <v>156</v>
      </c>
    </row>
    <row r="233" ht="20.1" customHeight="1" spans="1:3">
      <c r="A233" s="194">
        <v>2100299</v>
      </c>
      <c r="B233" s="197" t="s">
        <v>330</v>
      </c>
      <c r="C233" s="197">
        <v>157</v>
      </c>
    </row>
    <row r="234" ht="20.1" customHeight="1" spans="1:3">
      <c r="A234" s="194">
        <v>21003</v>
      </c>
      <c r="B234" s="195" t="s">
        <v>331</v>
      </c>
      <c r="C234" s="197">
        <f>SUM(C235:C237)</f>
        <v>1080</v>
      </c>
    </row>
    <row r="235" ht="20.1" customHeight="1" spans="1:3">
      <c r="A235" s="194">
        <v>2100301</v>
      </c>
      <c r="B235" s="197" t="s">
        <v>332</v>
      </c>
      <c r="C235" s="197">
        <v>18</v>
      </c>
    </row>
    <row r="236" ht="20.1" customHeight="1" spans="1:3">
      <c r="A236" s="194">
        <v>2100302</v>
      </c>
      <c r="B236" s="197" t="s">
        <v>333</v>
      </c>
      <c r="C236" s="197">
        <f>519-14</f>
        <v>505</v>
      </c>
    </row>
    <row r="237" ht="20.1" customHeight="1" spans="1:3">
      <c r="A237" s="194">
        <v>2100399</v>
      </c>
      <c r="B237" s="197" t="s">
        <v>334</v>
      </c>
      <c r="C237" s="197">
        <v>557</v>
      </c>
    </row>
    <row r="238" ht="20.1" customHeight="1" spans="1:3">
      <c r="A238" s="194">
        <v>21006</v>
      </c>
      <c r="B238" s="197" t="s">
        <v>335</v>
      </c>
      <c r="C238" s="197">
        <v>112</v>
      </c>
    </row>
    <row r="239" ht="20.1" customHeight="1" spans="1:3">
      <c r="A239" s="194">
        <v>2100699</v>
      </c>
      <c r="B239" s="197" t="s">
        <v>336</v>
      </c>
      <c r="C239" s="197">
        <v>112</v>
      </c>
    </row>
    <row r="240" ht="20.1" customHeight="1" spans="1:3">
      <c r="A240" s="194">
        <v>21004</v>
      </c>
      <c r="B240" s="195" t="s">
        <v>337</v>
      </c>
      <c r="C240" s="197">
        <f>SUM(C241:C247)</f>
        <v>8026</v>
      </c>
    </row>
    <row r="241" ht="20.1" customHeight="1" spans="1:3">
      <c r="A241" s="194">
        <v>2100401</v>
      </c>
      <c r="B241" s="197" t="s">
        <v>338</v>
      </c>
      <c r="C241" s="197">
        <v>449</v>
      </c>
    </row>
    <row r="242" ht="20.1" customHeight="1" spans="1:3">
      <c r="A242" s="194">
        <v>2100402</v>
      </c>
      <c r="B242" s="197" t="s">
        <v>339</v>
      </c>
      <c r="C242" s="197">
        <v>316</v>
      </c>
    </row>
    <row r="243" ht="20.1" customHeight="1" spans="1:3">
      <c r="A243" s="194">
        <v>2100403</v>
      </c>
      <c r="B243" s="197" t="s">
        <v>340</v>
      </c>
      <c r="C243" s="197">
        <v>140</v>
      </c>
    </row>
    <row r="244" ht="20.1" customHeight="1" spans="1:6">
      <c r="A244" s="194">
        <v>2100408</v>
      </c>
      <c r="B244" s="197" t="s">
        <v>341</v>
      </c>
      <c r="C244" s="197">
        <v>3097</v>
      </c>
      <c r="F244" s="183"/>
    </row>
    <row r="245" ht="20.1" customHeight="1" spans="1:3">
      <c r="A245" s="194">
        <v>2100409</v>
      </c>
      <c r="B245" s="197" t="s">
        <v>342</v>
      </c>
      <c r="C245" s="197">
        <v>121</v>
      </c>
    </row>
    <row r="246" ht="20.1" customHeight="1" spans="1:3">
      <c r="A246" s="194">
        <v>2100410</v>
      </c>
      <c r="B246" s="197" t="s">
        <v>343</v>
      </c>
      <c r="C246" s="197">
        <v>2000</v>
      </c>
    </row>
    <row r="247" ht="20.1" customHeight="1" spans="1:3">
      <c r="A247" s="194">
        <v>2100499</v>
      </c>
      <c r="B247" s="197" t="s">
        <v>344</v>
      </c>
      <c r="C247" s="197">
        <v>1903</v>
      </c>
    </row>
    <row r="248" ht="20.1" customHeight="1" spans="1:3">
      <c r="A248" s="194">
        <v>21007</v>
      </c>
      <c r="B248" s="195" t="s">
        <v>345</v>
      </c>
      <c r="C248" s="197">
        <f>SUM(C249:C250)</f>
        <v>608</v>
      </c>
    </row>
    <row r="249" ht="20.1" customHeight="1" spans="1:3">
      <c r="A249" s="194">
        <v>2100717</v>
      </c>
      <c r="B249" s="197" t="s">
        <v>346</v>
      </c>
      <c r="C249" s="197">
        <v>513</v>
      </c>
    </row>
    <row r="250" ht="20.1" customHeight="1" spans="1:3">
      <c r="A250" s="194">
        <v>2100799</v>
      </c>
      <c r="B250" s="197" t="s">
        <v>347</v>
      </c>
      <c r="C250" s="197">
        <v>95</v>
      </c>
    </row>
    <row r="251" ht="20.1" customHeight="1" spans="1:3">
      <c r="A251" s="194">
        <v>21011</v>
      </c>
      <c r="B251" s="195" t="s">
        <v>348</v>
      </c>
      <c r="C251" s="197">
        <f>C252</f>
        <v>200</v>
      </c>
    </row>
    <row r="252" ht="20.1" customHeight="1" spans="1:3">
      <c r="A252" s="194">
        <v>2101101</v>
      </c>
      <c r="B252" s="197" t="s">
        <v>349</v>
      </c>
      <c r="C252" s="197">
        <v>200</v>
      </c>
    </row>
    <row r="253" ht="20.1" customHeight="1" spans="1:3">
      <c r="A253" s="194">
        <v>21012</v>
      </c>
      <c r="B253" s="195" t="s">
        <v>350</v>
      </c>
      <c r="C253" s="197">
        <f>SUM(C254:C255)</f>
        <v>7095</v>
      </c>
    </row>
    <row r="254" ht="20.1" customHeight="1" spans="1:3">
      <c r="A254" s="194">
        <v>2101202</v>
      </c>
      <c r="B254" s="197" t="s">
        <v>351</v>
      </c>
      <c r="C254" s="197">
        <v>6925</v>
      </c>
    </row>
    <row r="255" ht="20.1" customHeight="1" spans="1:3">
      <c r="A255" s="194">
        <v>2101299</v>
      </c>
      <c r="B255" s="197" t="s">
        <v>352</v>
      </c>
      <c r="C255" s="197">
        <v>170</v>
      </c>
    </row>
    <row r="256" ht="20.1" customHeight="1" spans="1:3">
      <c r="A256" s="194">
        <v>21013</v>
      </c>
      <c r="B256" s="195" t="s">
        <v>353</v>
      </c>
      <c r="C256" s="197">
        <f>C257</f>
        <v>130</v>
      </c>
    </row>
    <row r="257" ht="20.1" customHeight="1" spans="1:3">
      <c r="A257" s="194">
        <v>2101301</v>
      </c>
      <c r="B257" s="197" t="s">
        <v>354</v>
      </c>
      <c r="C257" s="197">
        <v>130</v>
      </c>
    </row>
    <row r="258" ht="20.1" customHeight="1" spans="1:3">
      <c r="A258" s="194">
        <v>21014</v>
      </c>
      <c r="B258" s="195" t="s">
        <v>355</v>
      </c>
      <c r="C258" s="197">
        <f>SUM(C259:C260)</f>
        <v>260</v>
      </c>
    </row>
    <row r="259" ht="20.1" customHeight="1" spans="1:3">
      <c r="A259" s="194">
        <v>2101401</v>
      </c>
      <c r="B259" s="197" t="s">
        <v>356</v>
      </c>
      <c r="C259" s="197">
        <v>200</v>
      </c>
    </row>
    <row r="260" ht="20.1" customHeight="1" spans="1:3">
      <c r="A260" s="194">
        <v>2101499</v>
      </c>
      <c r="B260" s="197" t="s">
        <v>357</v>
      </c>
      <c r="C260" s="197">
        <v>60</v>
      </c>
    </row>
    <row r="261" ht="20.1" customHeight="1" spans="1:3">
      <c r="A261" s="194">
        <v>21015</v>
      </c>
      <c r="B261" s="195" t="s">
        <v>358</v>
      </c>
      <c r="C261" s="197">
        <f>SUM(C262:C265)</f>
        <v>428</v>
      </c>
    </row>
    <row r="262" ht="20.1" customHeight="1" spans="1:3">
      <c r="A262" s="194">
        <v>2101501</v>
      </c>
      <c r="B262" s="197" t="s">
        <v>166</v>
      </c>
      <c r="C262" s="197">
        <v>371</v>
      </c>
    </row>
    <row r="263" ht="20.1" customHeight="1" spans="1:3">
      <c r="A263" s="194">
        <v>2101502</v>
      </c>
      <c r="B263" s="197" t="s">
        <v>167</v>
      </c>
      <c r="C263" s="197">
        <v>20</v>
      </c>
    </row>
    <row r="264" ht="20.1" customHeight="1" spans="1:3">
      <c r="A264" s="194">
        <v>2101506</v>
      </c>
      <c r="B264" s="197" t="s">
        <v>359</v>
      </c>
      <c r="C264" s="197">
        <v>12</v>
      </c>
    </row>
    <row r="265" ht="20.1" customHeight="1" spans="1:3">
      <c r="A265" s="194">
        <v>2101599</v>
      </c>
      <c r="B265" s="197" t="s">
        <v>360</v>
      </c>
      <c r="C265" s="197">
        <v>25</v>
      </c>
    </row>
    <row r="266" ht="20.1" customHeight="1" spans="1:3">
      <c r="A266" s="194">
        <v>21099</v>
      </c>
      <c r="B266" s="195" t="s">
        <v>361</v>
      </c>
      <c r="C266" s="197">
        <f>C267</f>
        <v>317</v>
      </c>
    </row>
    <row r="267" ht="20.1" customHeight="1" spans="1:3">
      <c r="A267" s="194">
        <v>2109999</v>
      </c>
      <c r="B267" s="197" t="s">
        <v>362</v>
      </c>
      <c r="C267" s="197">
        <v>317</v>
      </c>
    </row>
    <row r="268" ht="20.1" customHeight="1" spans="1:3">
      <c r="A268" s="200">
        <v>211</v>
      </c>
      <c r="B268" s="195" t="s">
        <v>104</v>
      </c>
      <c r="C268" s="195">
        <f>C269+C271+C274</f>
        <v>11710</v>
      </c>
    </row>
    <row r="269" ht="20.1" customHeight="1" spans="1:3">
      <c r="A269" s="194">
        <v>21101</v>
      </c>
      <c r="B269" s="195" t="s">
        <v>363</v>
      </c>
      <c r="C269" s="197">
        <f>C270</f>
        <v>254</v>
      </c>
    </row>
    <row r="270" ht="20.1" customHeight="1" spans="1:3">
      <c r="A270" s="194">
        <v>2110199</v>
      </c>
      <c r="B270" s="197" t="s">
        <v>364</v>
      </c>
      <c r="C270" s="197">
        <v>254</v>
      </c>
    </row>
    <row r="271" ht="20.1" customHeight="1" spans="1:3">
      <c r="A271" s="194">
        <v>21103</v>
      </c>
      <c r="B271" s="195" t="s">
        <v>365</v>
      </c>
      <c r="C271" s="197">
        <f>C272+C273</f>
        <v>11456</v>
      </c>
    </row>
    <row r="272" ht="20.1" customHeight="1" spans="1:3">
      <c r="A272" s="194">
        <v>2110301</v>
      </c>
      <c r="B272" s="197" t="s">
        <v>366</v>
      </c>
      <c r="C272" s="197">
        <v>7456</v>
      </c>
    </row>
    <row r="273" ht="20.1" customHeight="1" spans="1:3">
      <c r="A273" s="194">
        <v>2110302</v>
      </c>
      <c r="B273" s="197" t="s">
        <v>367</v>
      </c>
      <c r="C273" s="197">
        <v>4000</v>
      </c>
    </row>
    <row r="274" ht="20.1" customHeight="1" spans="1:3">
      <c r="A274" s="194">
        <v>21104</v>
      </c>
      <c r="B274" s="195" t="s">
        <v>368</v>
      </c>
      <c r="C274" s="197">
        <f>C275</f>
        <v>0</v>
      </c>
    </row>
    <row r="275" ht="20.1" customHeight="1" spans="1:3">
      <c r="A275" s="194">
        <v>2110402</v>
      </c>
      <c r="B275" s="197" t="s">
        <v>369</v>
      </c>
      <c r="C275" s="197">
        <f>37-37</f>
        <v>0</v>
      </c>
    </row>
    <row r="276" ht="20.1" customHeight="1" spans="1:3">
      <c r="A276" s="200">
        <v>212</v>
      </c>
      <c r="B276" s="195" t="s">
        <v>106</v>
      </c>
      <c r="C276" s="195">
        <f>C277+C281+C283+C285</f>
        <v>8548</v>
      </c>
    </row>
    <row r="277" ht="20.1" customHeight="1" spans="1:3">
      <c r="A277" s="194">
        <v>21201</v>
      </c>
      <c r="B277" s="195" t="s">
        <v>370</v>
      </c>
      <c r="C277" s="197">
        <f>SUM(C278:C280)</f>
        <v>4288</v>
      </c>
    </row>
    <row r="278" ht="20.1" customHeight="1" spans="1:3">
      <c r="A278" s="194">
        <v>2120101</v>
      </c>
      <c r="B278" s="197" t="s">
        <v>166</v>
      </c>
      <c r="C278" s="197">
        <v>187</v>
      </c>
    </row>
    <row r="279" ht="20.1" customHeight="1" spans="1:3">
      <c r="A279" s="194">
        <v>2120104</v>
      </c>
      <c r="B279" s="197" t="s">
        <v>371</v>
      </c>
      <c r="C279" s="197">
        <v>2695</v>
      </c>
    </row>
    <row r="280" ht="20.1" customHeight="1" spans="1:3">
      <c r="A280" s="194">
        <v>2120199</v>
      </c>
      <c r="B280" s="197" t="s">
        <v>372</v>
      </c>
      <c r="C280" s="197">
        <v>1406</v>
      </c>
    </row>
    <row r="281" ht="20.1" customHeight="1" spans="1:3">
      <c r="A281" s="194">
        <v>21202</v>
      </c>
      <c r="B281" s="195" t="s">
        <v>373</v>
      </c>
      <c r="C281" s="197">
        <f>C282</f>
        <v>15</v>
      </c>
    </row>
    <row r="282" ht="20.1" customHeight="1" spans="1:3">
      <c r="A282" s="194">
        <v>2121201</v>
      </c>
      <c r="B282" s="197" t="s">
        <v>374</v>
      </c>
      <c r="C282" s="197">
        <v>15</v>
      </c>
    </row>
    <row r="283" ht="20.1" customHeight="1" spans="1:3">
      <c r="A283" s="194">
        <v>21203</v>
      </c>
      <c r="B283" s="195" t="s">
        <v>375</v>
      </c>
      <c r="C283" s="197">
        <v>1613</v>
      </c>
    </row>
    <row r="284" ht="20.1" customHeight="1" spans="1:3">
      <c r="A284" s="194">
        <v>2120303</v>
      </c>
      <c r="B284" s="197" t="s">
        <v>376</v>
      </c>
      <c r="C284" s="197">
        <v>1613</v>
      </c>
    </row>
    <row r="285" ht="20.1" customHeight="1" spans="1:3">
      <c r="A285" s="194">
        <v>21205</v>
      </c>
      <c r="B285" s="195" t="s">
        <v>377</v>
      </c>
      <c r="C285" s="197">
        <f>C286</f>
        <v>2632</v>
      </c>
    </row>
    <row r="286" ht="20.1" customHeight="1" spans="1:3">
      <c r="A286" s="194">
        <v>2120501</v>
      </c>
      <c r="B286" s="197" t="s">
        <v>378</v>
      </c>
      <c r="C286" s="197">
        <v>2632</v>
      </c>
    </row>
    <row r="287" ht="20.1" customHeight="1" spans="1:3">
      <c r="A287" s="200">
        <v>213</v>
      </c>
      <c r="B287" s="195" t="s">
        <v>108</v>
      </c>
      <c r="C287" s="195">
        <f>C288+C301+C307+C313+C318+C321+C325+C327</f>
        <v>97817</v>
      </c>
    </row>
    <row r="288" s="183" customFormat="1" ht="20.1" customHeight="1" spans="1:3">
      <c r="A288" s="194">
        <v>21301</v>
      </c>
      <c r="B288" s="195" t="s">
        <v>379</v>
      </c>
      <c r="C288" s="197">
        <f>SUM(C289:C300)</f>
        <v>34207</v>
      </c>
    </row>
    <row r="289" ht="20.1" customHeight="1" spans="1:3">
      <c r="A289" s="194">
        <v>2130104</v>
      </c>
      <c r="B289" s="197" t="s">
        <v>163</v>
      </c>
      <c r="C289" s="197">
        <v>2508</v>
      </c>
    </row>
    <row r="290" ht="20.1" customHeight="1" spans="1:3">
      <c r="A290" s="194">
        <v>2130106</v>
      </c>
      <c r="B290" s="197" t="s">
        <v>380</v>
      </c>
      <c r="C290" s="197">
        <v>15</v>
      </c>
    </row>
    <row r="291" ht="20.1" customHeight="1" spans="1:3">
      <c r="A291" s="194">
        <v>2130108</v>
      </c>
      <c r="B291" s="197" t="s">
        <v>381</v>
      </c>
      <c r="C291" s="197">
        <v>513</v>
      </c>
    </row>
    <row r="292" ht="20.1" customHeight="1" spans="1:3">
      <c r="A292" s="194">
        <v>2130109</v>
      </c>
      <c r="B292" s="197" t="s">
        <v>382</v>
      </c>
      <c r="C292" s="197">
        <v>68</v>
      </c>
    </row>
    <row r="293" ht="20.1" customHeight="1" spans="1:3">
      <c r="A293" s="194">
        <v>2130121</v>
      </c>
      <c r="B293" s="197" t="s">
        <v>383</v>
      </c>
      <c r="C293" s="197">
        <v>62</v>
      </c>
    </row>
    <row r="294" ht="20.1" customHeight="1" spans="1:3">
      <c r="A294" s="194">
        <v>2130122</v>
      </c>
      <c r="B294" s="197" t="s">
        <v>384</v>
      </c>
      <c r="C294" s="197">
        <v>16435</v>
      </c>
    </row>
    <row r="295" ht="20.1" customHeight="1" spans="1:3">
      <c r="A295" s="194">
        <v>2130124</v>
      </c>
      <c r="B295" s="197" t="s">
        <v>385</v>
      </c>
      <c r="C295" s="197">
        <v>3</v>
      </c>
    </row>
    <row r="296" ht="20.1" customHeight="1" spans="1:3">
      <c r="A296" s="194">
        <v>2130126</v>
      </c>
      <c r="B296" s="197" t="s">
        <v>386</v>
      </c>
      <c r="C296" s="197">
        <v>6896</v>
      </c>
    </row>
    <row r="297" ht="20.1" customHeight="1" spans="1:3">
      <c r="A297" s="194">
        <v>2130135</v>
      </c>
      <c r="B297" s="197" t="s">
        <v>387</v>
      </c>
      <c r="C297" s="197">
        <v>4497</v>
      </c>
    </row>
    <row r="298" ht="20.1" customHeight="1" spans="1:3">
      <c r="A298" s="194">
        <v>2130152</v>
      </c>
      <c r="B298" s="197" t="s">
        <v>388</v>
      </c>
      <c r="C298" s="197">
        <v>31</v>
      </c>
    </row>
    <row r="299" ht="20.1" customHeight="1" spans="1:3">
      <c r="A299" s="194">
        <v>2130153</v>
      </c>
      <c r="B299" s="197" t="s">
        <v>389</v>
      </c>
      <c r="C299" s="197">
        <v>2814</v>
      </c>
    </row>
    <row r="300" ht="20.1" customHeight="1" spans="1:3">
      <c r="A300" s="194">
        <v>2130199</v>
      </c>
      <c r="B300" s="197" t="s">
        <v>390</v>
      </c>
      <c r="C300" s="197">
        <v>365</v>
      </c>
    </row>
    <row r="301" ht="20.1" customHeight="1" spans="1:3">
      <c r="A301" s="194">
        <v>21302</v>
      </c>
      <c r="B301" s="195" t="s">
        <v>391</v>
      </c>
      <c r="C301" s="197">
        <f>SUM(C302:C306)</f>
        <v>3909</v>
      </c>
    </row>
    <row r="302" ht="20.1" customHeight="1" spans="1:3">
      <c r="A302" s="194">
        <v>2130205</v>
      </c>
      <c r="B302" s="197" t="s">
        <v>392</v>
      </c>
      <c r="C302" s="197">
        <v>433</v>
      </c>
    </row>
    <row r="303" ht="20.1" customHeight="1" spans="1:3">
      <c r="A303" s="194">
        <v>2130207</v>
      </c>
      <c r="B303" s="197" t="s">
        <v>393</v>
      </c>
      <c r="C303" s="197">
        <v>26</v>
      </c>
    </row>
    <row r="304" ht="20.1" customHeight="1" spans="1:3">
      <c r="A304" s="194">
        <v>2130213</v>
      </c>
      <c r="B304" s="197" t="s">
        <v>394</v>
      </c>
      <c r="C304" s="197">
        <v>10</v>
      </c>
    </row>
    <row r="305" ht="20.1" customHeight="1" spans="1:3">
      <c r="A305" s="194">
        <v>2130234</v>
      </c>
      <c r="B305" s="197" t="s">
        <v>395</v>
      </c>
      <c r="C305" s="197">
        <v>10</v>
      </c>
    </row>
    <row r="306" ht="20.1" customHeight="1" spans="1:3">
      <c r="A306" s="194">
        <v>2130299</v>
      </c>
      <c r="B306" s="197" t="s">
        <v>396</v>
      </c>
      <c r="C306" s="197">
        <v>3430</v>
      </c>
    </row>
    <row r="307" ht="20.1" customHeight="1" spans="1:3">
      <c r="A307" s="194">
        <v>21303</v>
      </c>
      <c r="B307" s="195" t="s">
        <v>397</v>
      </c>
      <c r="C307" s="197">
        <f>SUM(C308:C312)</f>
        <v>8806</v>
      </c>
    </row>
    <row r="308" ht="20.1" customHeight="1" spans="1:3">
      <c r="A308" s="194">
        <v>2130305</v>
      </c>
      <c r="B308" s="197" t="s">
        <v>398</v>
      </c>
      <c r="C308" s="197">
        <v>2</v>
      </c>
    </row>
    <row r="309" ht="20.1" customHeight="1" spans="1:3">
      <c r="A309" s="194">
        <v>2130306</v>
      </c>
      <c r="B309" s="197" t="s">
        <v>399</v>
      </c>
      <c r="C309" s="197">
        <v>2</v>
      </c>
    </row>
    <row r="310" ht="20.1" customHeight="1" spans="1:3">
      <c r="A310" s="194">
        <v>2130314</v>
      </c>
      <c r="B310" s="197" t="s">
        <v>400</v>
      </c>
      <c r="C310" s="197">
        <v>15</v>
      </c>
    </row>
    <row r="311" ht="20.1" customHeight="1" spans="1:3">
      <c r="A311" s="194">
        <v>2130315</v>
      </c>
      <c r="B311" s="197" t="s">
        <v>401</v>
      </c>
      <c r="C311" s="197">
        <v>1</v>
      </c>
    </row>
    <row r="312" ht="20.1" customHeight="1" spans="1:3">
      <c r="A312" s="194">
        <v>2130399</v>
      </c>
      <c r="B312" s="197" t="s">
        <v>402</v>
      </c>
      <c r="C312" s="197">
        <v>8786</v>
      </c>
    </row>
    <row r="313" ht="20.1" customHeight="1" spans="1:3">
      <c r="A313" s="194">
        <v>21305</v>
      </c>
      <c r="B313" s="195" t="s">
        <v>403</v>
      </c>
      <c r="C313" s="197">
        <f>SUM(C314:C317)</f>
        <v>20908</v>
      </c>
    </row>
    <row r="314" ht="20.1" customHeight="1" spans="1:3">
      <c r="A314" s="194">
        <v>2130504</v>
      </c>
      <c r="B314" s="197" t="s">
        <v>404</v>
      </c>
      <c r="C314" s="197">
        <v>3840</v>
      </c>
    </row>
    <row r="315" ht="20.1" customHeight="1" spans="1:3">
      <c r="A315" s="194">
        <v>2130505</v>
      </c>
      <c r="B315" s="197" t="s">
        <v>405</v>
      </c>
      <c r="C315" s="197">
        <v>4000</v>
      </c>
    </row>
    <row r="316" ht="20.1" customHeight="1" spans="1:3">
      <c r="A316" s="194">
        <v>2130550</v>
      </c>
      <c r="B316" s="197" t="s">
        <v>163</v>
      </c>
      <c r="C316" s="197">
        <v>197</v>
      </c>
    </row>
    <row r="317" ht="20.1" customHeight="1" spans="1:3">
      <c r="A317" s="194">
        <v>2130599</v>
      </c>
      <c r="B317" s="197" t="s">
        <v>406</v>
      </c>
      <c r="C317" s="197">
        <v>12871</v>
      </c>
    </row>
    <row r="318" ht="20.1" customHeight="1" spans="1:3">
      <c r="A318" s="194">
        <v>21307</v>
      </c>
      <c r="B318" s="195" t="s">
        <v>407</v>
      </c>
      <c r="C318" s="197">
        <f>SUM(C319:C320)</f>
        <v>5100</v>
      </c>
    </row>
    <row r="319" ht="20.1" customHeight="1" spans="1:3">
      <c r="A319" s="194">
        <v>2130705</v>
      </c>
      <c r="B319" s="197" t="s">
        <v>408</v>
      </c>
      <c r="C319" s="197">
        <f>13534-10510</f>
        <v>3024</v>
      </c>
    </row>
    <row r="320" ht="20.1" customHeight="1" spans="1:3">
      <c r="A320" s="194">
        <v>2130799</v>
      </c>
      <c r="B320" s="197" t="s">
        <v>409</v>
      </c>
      <c r="C320" s="197">
        <v>2076</v>
      </c>
    </row>
    <row r="321" ht="20.1" customHeight="1" spans="1:7">
      <c r="A321" s="194">
        <v>21308</v>
      </c>
      <c r="B321" s="195" t="s">
        <v>410</v>
      </c>
      <c r="C321" s="197">
        <f>SUM(C322:C324)</f>
        <v>4842</v>
      </c>
      <c r="D321" s="186"/>
      <c r="E321" s="186"/>
      <c r="G321" s="186"/>
    </row>
    <row r="322" ht="20.1" customHeight="1" spans="1:3">
      <c r="A322" s="194">
        <v>2130801</v>
      </c>
      <c r="B322" s="197" t="s">
        <v>411</v>
      </c>
      <c r="C322" s="197">
        <v>324</v>
      </c>
    </row>
    <row r="323" ht="20.1" customHeight="1" spans="1:3">
      <c r="A323" s="194">
        <v>2130803</v>
      </c>
      <c r="B323" s="197" t="s">
        <v>412</v>
      </c>
      <c r="C323" s="197">
        <v>4353</v>
      </c>
    </row>
    <row r="324" ht="20.1" customHeight="1" spans="1:3">
      <c r="A324" s="194">
        <v>2130804</v>
      </c>
      <c r="B324" s="197" t="s">
        <v>413</v>
      </c>
      <c r="C324" s="197">
        <v>165</v>
      </c>
    </row>
    <row r="325" ht="20.1" customHeight="1" spans="1:3">
      <c r="A325" s="194">
        <v>21309</v>
      </c>
      <c r="B325" s="195" t="s">
        <v>414</v>
      </c>
      <c r="C325" s="197">
        <f>C326</f>
        <v>17045</v>
      </c>
    </row>
    <row r="326" ht="20.1" customHeight="1" spans="1:3">
      <c r="A326" s="194">
        <v>2130901</v>
      </c>
      <c r="B326" s="197" t="s">
        <v>415</v>
      </c>
      <c r="C326" s="197">
        <v>17045</v>
      </c>
    </row>
    <row r="327" ht="20.1" customHeight="1" spans="1:3">
      <c r="A327" s="194">
        <v>21399</v>
      </c>
      <c r="B327" s="195" t="s">
        <v>416</v>
      </c>
      <c r="C327" s="197">
        <f>C328</f>
        <v>3000</v>
      </c>
    </row>
    <row r="328" ht="20.1" customHeight="1" spans="1:3">
      <c r="A328" s="194">
        <v>2139999</v>
      </c>
      <c r="B328" s="197" t="s">
        <v>417</v>
      </c>
      <c r="C328" s="197">
        <v>3000</v>
      </c>
    </row>
    <row r="329" ht="20.1" customHeight="1" spans="1:3">
      <c r="A329" s="200">
        <v>214</v>
      </c>
      <c r="B329" s="195" t="s">
        <v>110</v>
      </c>
      <c r="C329" s="195">
        <f>C330+C336+C339</f>
        <v>3565</v>
      </c>
    </row>
    <row r="330" ht="20.1" customHeight="1" spans="1:3">
      <c r="A330" s="194">
        <v>21401</v>
      </c>
      <c r="B330" s="195" t="s">
        <v>418</v>
      </c>
      <c r="C330" s="197">
        <f>SUM(C331:C335)</f>
        <v>2619</v>
      </c>
    </row>
    <row r="331" ht="20.1" customHeight="1" spans="1:3">
      <c r="A331" s="194">
        <v>2140101</v>
      </c>
      <c r="B331" s="197" t="s">
        <v>166</v>
      </c>
      <c r="C331" s="197">
        <v>1117</v>
      </c>
    </row>
    <row r="332" ht="20.1" customHeight="1" spans="1:3">
      <c r="A332" s="194">
        <v>2140104</v>
      </c>
      <c r="B332" s="197" t="s">
        <v>419</v>
      </c>
      <c r="C332" s="197">
        <v>741</v>
      </c>
    </row>
    <row r="333" ht="20.1" customHeight="1" spans="1:3">
      <c r="A333" s="194">
        <v>2140106</v>
      </c>
      <c r="B333" s="197" t="s">
        <v>420</v>
      </c>
      <c r="C333" s="197">
        <v>716</v>
      </c>
    </row>
    <row r="334" ht="20.1" customHeight="1" spans="1:3">
      <c r="A334" s="194">
        <v>2140112</v>
      </c>
      <c r="B334" s="197" t="s">
        <v>421</v>
      </c>
      <c r="C334" s="197">
        <v>18</v>
      </c>
    </row>
    <row r="335" ht="20.1" customHeight="1" spans="1:3">
      <c r="A335" s="194">
        <v>2140199</v>
      </c>
      <c r="B335" s="197" t="s">
        <v>422</v>
      </c>
      <c r="C335" s="197">
        <v>27</v>
      </c>
    </row>
    <row r="336" ht="20.1" customHeight="1" spans="1:3">
      <c r="A336" s="194">
        <v>21406</v>
      </c>
      <c r="B336" s="195" t="s">
        <v>423</v>
      </c>
      <c r="C336" s="197">
        <f>SUM(C337:C338)</f>
        <v>931</v>
      </c>
    </row>
    <row r="337" ht="20.1" customHeight="1" spans="1:3">
      <c r="A337" s="194">
        <v>2140602</v>
      </c>
      <c r="B337" s="197" t="s">
        <v>424</v>
      </c>
      <c r="C337" s="197">
        <v>508</v>
      </c>
    </row>
    <row r="338" ht="20.1" customHeight="1" spans="1:3">
      <c r="A338" s="194">
        <v>2140699</v>
      </c>
      <c r="B338" s="197" t="s">
        <v>425</v>
      </c>
      <c r="C338" s="197">
        <v>423</v>
      </c>
    </row>
    <row r="339" ht="20.1" customHeight="1" spans="1:3">
      <c r="A339" s="194">
        <v>21499</v>
      </c>
      <c r="B339" s="195" t="s">
        <v>426</v>
      </c>
      <c r="C339" s="197">
        <f>C340</f>
        <v>15</v>
      </c>
    </row>
    <row r="340" ht="20.1" customHeight="1" spans="1:3">
      <c r="A340" s="194">
        <v>2149901</v>
      </c>
      <c r="B340" s="197" t="s">
        <v>427</v>
      </c>
      <c r="C340" s="197">
        <v>15</v>
      </c>
    </row>
    <row r="341" ht="20.1" customHeight="1" spans="1:3">
      <c r="A341" s="200">
        <v>215</v>
      </c>
      <c r="B341" s="195" t="s">
        <v>428</v>
      </c>
      <c r="C341" s="195">
        <f>C342+C344</f>
        <v>2177</v>
      </c>
    </row>
    <row r="342" ht="20.1" customHeight="1" spans="1:3">
      <c r="A342" s="194">
        <v>21505</v>
      </c>
      <c r="B342" s="195" t="s">
        <v>429</v>
      </c>
      <c r="C342" s="197">
        <f>C343</f>
        <v>13</v>
      </c>
    </row>
    <row r="343" ht="20.1" customHeight="1" spans="1:3">
      <c r="A343" s="194">
        <v>2150517</v>
      </c>
      <c r="B343" s="197" t="s">
        <v>430</v>
      </c>
      <c r="C343" s="197">
        <v>13</v>
      </c>
    </row>
    <row r="344" ht="20.1" customHeight="1" spans="1:3">
      <c r="A344" s="194">
        <v>21508</v>
      </c>
      <c r="B344" s="195" t="s">
        <v>431</v>
      </c>
      <c r="C344" s="197">
        <f>SUM(C345:C346)</f>
        <v>2164</v>
      </c>
    </row>
    <row r="345" ht="20.1" customHeight="1" spans="1:3">
      <c r="A345" s="194">
        <v>2150805</v>
      </c>
      <c r="B345" s="197" t="s">
        <v>432</v>
      </c>
      <c r="C345" s="197">
        <v>1</v>
      </c>
    </row>
    <row r="346" ht="20.1" customHeight="1" spans="1:3">
      <c r="A346" s="194">
        <v>2150899</v>
      </c>
      <c r="B346" s="197" t="s">
        <v>433</v>
      </c>
      <c r="C346" s="197">
        <f>2213-50</f>
        <v>2163</v>
      </c>
    </row>
    <row r="347" ht="20.1" customHeight="1" spans="1:3">
      <c r="A347" s="200">
        <v>216</v>
      </c>
      <c r="B347" s="195" t="s">
        <v>434</v>
      </c>
      <c r="C347" s="195">
        <f>C348+C350</f>
        <v>753</v>
      </c>
    </row>
    <row r="348" ht="20.1" customHeight="1" spans="1:3">
      <c r="A348" s="194">
        <v>21602</v>
      </c>
      <c r="B348" s="195" t="s">
        <v>435</v>
      </c>
      <c r="C348" s="197">
        <f>C349</f>
        <v>740</v>
      </c>
    </row>
    <row r="349" ht="20.1" customHeight="1" spans="1:3">
      <c r="A349" s="194">
        <v>2160299</v>
      </c>
      <c r="B349" s="197" t="s">
        <v>436</v>
      </c>
      <c r="C349" s="197">
        <v>740</v>
      </c>
    </row>
    <row r="350" ht="20.1" customHeight="1" spans="1:3">
      <c r="A350" s="194">
        <v>21699</v>
      </c>
      <c r="B350" s="195" t="s">
        <v>437</v>
      </c>
      <c r="C350" s="197">
        <f>C351</f>
        <v>13</v>
      </c>
    </row>
    <row r="351" ht="20.1" customHeight="1" spans="1:3">
      <c r="A351" s="194">
        <v>2169999</v>
      </c>
      <c r="B351" s="197" t="s">
        <v>438</v>
      </c>
      <c r="C351" s="197">
        <v>13</v>
      </c>
    </row>
    <row r="352" ht="20.1" customHeight="1" spans="1:3">
      <c r="A352" s="200">
        <v>220</v>
      </c>
      <c r="B352" s="195" t="s">
        <v>118</v>
      </c>
      <c r="C352" s="195">
        <f>C353+C358</f>
        <v>1745</v>
      </c>
    </row>
    <row r="353" ht="20.1" customHeight="1" spans="1:3">
      <c r="A353" s="194">
        <v>22001</v>
      </c>
      <c r="B353" s="195" t="s">
        <v>439</v>
      </c>
      <c r="C353" s="197">
        <f>SUM(C354:C357)</f>
        <v>1728</v>
      </c>
    </row>
    <row r="354" ht="20.1" customHeight="1" spans="1:3">
      <c r="A354" s="194">
        <v>2200101</v>
      </c>
      <c r="B354" s="197" t="s">
        <v>166</v>
      </c>
      <c r="C354" s="197">
        <v>1378</v>
      </c>
    </row>
    <row r="355" ht="20.1" customHeight="1" spans="1:3">
      <c r="A355" s="194">
        <v>2200106</v>
      </c>
      <c r="B355" s="197" t="s">
        <v>440</v>
      </c>
      <c r="C355" s="197">
        <v>278</v>
      </c>
    </row>
    <row r="356" ht="20.1" customHeight="1" spans="1:3">
      <c r="A356" s="194">
        <v>2200108</v>
      </c>
      <c r="B356" s="197" t="s">
        <v>441</v>
      </c>
      <c r="C356" s="197">
        <v>70</v>
      </c>
    </row>
    <row r="357" ht="20.1" customHeight="1" spans="1:3">
      <c r="A357" s="194">
        <v>2200109</v>
      </c>
      <c r="B357" s="197" t="s">
        <v>442</v>
      </c>
      <c r="C357" s="197">
        <v>2</v>
      </c>
    </row>
    <row r="358" ht="20.1" customHeight="1" spans="1:3">
      <c r="A358" s="194">
        <v>22005</v>
      </c>
      <c r="B358" s="195" t="s">
        <v>443</v>
      </c>
      <c r="C358" s="197">
        <f>SUM(C359:C360)</f>
        <v>17</v>
      </c>
    </row>
    <row r="359" ht="20.1" customHeight="1" spans="1:3">
      <c r="A359" s="194">
        <v>2200504</v>
      </c>
      <c r="B359" s="197" t="s">
        <v>444</v>
      </c>
      <c r="C359" s="197">
        <v>15</v>
      </c>
    </row>
    <row r="360" ht="20.1" customHeight="1" spans="1:3">
      <c r="A360" s="194">
        <v>2200509</v>
      </c>
      <c r="B360" s="197" t="s">
        <v>445</v>
      </c>
      <c r="C360" s="197">
        <v>2</v>
      </c>
    </row>
    <row r="361" ht="20.1" customHeight="1" spans="1:3">
      <c r="A361" s="200">
        <v>221</v>
      </c>
      <c r="B361" s="195" t="s">
        <v>120</v>
      </c>
      <c r="C361" s="195">
        <f>C362</f>
        <v>176</v>
      </c>
    </row>
    <row r="362" ht="20.1" customHeight="1" spans="1:3">
      <c r="A362" s="194">
        <v>22101</v>
      </c>
      <c r="B362" s="195" t="s">
        <v>446</v>
      </c>
      <c r="C362" s="197">
        <f>SUM(C363:C364)</f>
        <v>176</v>
      </c>
    </row>
    <row r="363" ht="20.1" customHeight="1" spans="1:3">
      <c r="A363" s="194">
        <v>2210105</v>
      </c>
      <c r="B363" s="197" t="s">
        <v>447</v>
      </c>
      <c r="C363" s="197">
        <v>92</v>
      </c>
    </row>
    <row r="364" ht="20.1" customHeight="1" spans="1:3">
      <c r="A364" s="194">
        <v>2210199</v>
      </c>
      <c r="B364" s="197" t="s">
        <v>448</v>
      </c>
      <c r="C364" s="197">
        <v>84</v>
      </c>
    </row>
    <row r="365" ht="20.1" customHeight="1" spans="1:3">
      <c r="A365" s="200">
        <v>222</v>
      </c>
      <c r="B365" s="195" t="s">
        <v>449</v>
      </c>
      <c r="C365" s="195">
        <f>C366</f>
        <v>1475</v>
      </c>
    </row>
    <row r="366" ht="20.1" customHeight="1" spans="1:3">
      <c r="A366" s="194">
        <v>22201</v>
      </c>
      <c r="B366" s="195" t="s">
        <v>450</v>
      </c>
      <c r="C366" s="197">
        <f>C367</f>
        <v>1475</v>
      </c>
    </row>
    <row r="367" ht="20.1" customHeight="1" spans="1:3">
      <c r="A367" s="194">
        <v>220199</v>
      </c>
      <c r="B367" s="197" t="s">
        <v>451</v>
      </c>
      <c r="C367" s="197">
        <v>1475</v>
      </c>
    </row>
    <row r="368" ht="20.1" customHeight="1" spans="1:3">
      <c r="A368" s="200">
        <v>224</v>
      </c>
      <c r="B368" s="195" t="s">
        <v>124</v>
      </c>
      <c r="C368" s="195">
        <f>C369+C371+C373+C375</f>
        <v>2250</v>
      </c>
    </row>
    <row r="369" ht="20.1" customHeight="1" spans="1:3">
      <c r="A369" s="194">
        <v>22401</v>
      </c>
      <c r="B369" s="195" t="s">
        <v>452</v>
      </c>
      <c r="C369" s="197">
        <f>C370</f>
        <v>822</v>
      </c>
    </row>
    <row r="370" ht="20.1" customHeight="1" spans="1:3">
      <c r="A370" s="194">
        <v>2240106</v>
      </c>
      <c r="B370" s="197" t="s">
        <v>453</v>
      </c>
      <c r="C370" s="197">
        <v>822</v>
      </c>
    </row>
    <row r="371" ht="20.1" customHeight="1" spans="1:3">
      <c r="A371" s="194">
        <v>22402</v>
      </c>
      <c r="B371" s="195" t="s">
        <v>454</v>
      </c>
      <c r="C371" s="197">
        <f>C372</f>
        <v>853</v>
      </c>
    </row>
    <row r="372" ht="20.1" customHeight="1" spans="1:3">
      <c r="A372" s="194">
        <v>2240204</v>
      </c>
      <c r="B372" s="197" t="s">
        <v>455</v>
      </c>
      <c r="C372" s="197">
        <v>853</v>
      </c>
    </row>
    <row r="373" ht="20.1" customHeight="1" spans="1:3">
      <c r="A373" s="194">
        <v>22407</v>
      </c>
      <c r="B373" s="195" t="s">
        <v>456</v>
      </c>
      <c r="C373" s="197">
        <f>C374</f>
        <v>75</v>
      </c>
    </row>
    <row r="374" ht="20.1" customHeight="1" spans="1:3">
      <c r="A374" s="194">
        <v>2240703</v>
      </c>
      <c r="B374" s="197" t="s">
        <v>457</v>
      </c>
      <c r="C374" s="197">
        <v>75</v>
      </c>
    </row>
    <row r="375" ht="20.1" customHeight="1" spans="1:3">
      <c r="A375" s="194">
        <v>22499</v>
      </c>
      <c r="B375" s="195" t="s">
        <v>458</v>
      </c>
      <c r="C375" s="197">
        <f>C376</f>
        <v>500</v>
      </c>
    </row>
    <row r="376" ht="20.1" customHeight="1" spans="1:3">
      <c r="A376" s="194">
        <v>2249999</v>
      </c>
      <c r="B376" s="197" t="s">
        <v>459</v>
      </c>
      <c r="C376" s="197">
        <v>500</v>
      </c>
    </row>
    <row r="377" ht="20.1" customHeight="1" spans="1:3">
      <c r="A377" s="200">
        <v>227</v>
      </c>
      <c r="B377" s="195" t="s">
        <v>126</v>
      </c>
      <c r="C377" s="195">
        <v>3750</v>
      </c>
    </row>
    <row r="378" ht="20.1" customHeight="1" spans="1:3">
      <c r="A378" s="200">
        <v>229</v>
      </c>
      <c r="B378" s="195" t="s">
        <v>131</v>
      </c>
      <c r="C378" s="195">
        <v>3000</v>
      </c>
    </row>
    <row r="379" ht="20.1" customHeight="1" spans="1:3">
      <c r="A379" s="194">
        <v>22999</v>
      </c>
      <c r="B379" s="195" t="s">
        <v>460</v>
      </c>
      <c r="C379" s="197">
        <v>3000</v>
      </c>
    </row>
    <row r="380" ht="20.1" customHeight="1" spans="1:3">
      <c r="A380" s="194">
        <v>2299999</v>
      </c>
      <c r="B380" s="197" t="s">
        <v>461</v>
      </c>
      <c r="C380" s="197">
        <v>3000</v>
      </c>
    </row>
    <row r="381" ht="20.1" customHeight="1" spans="1:3">
      <c r="A381" s="200">
        <v>232</v>
      </c>
      <c r="B381" s="195" t="s">
        <v>128</v>
      </c>
      <c r="C381" s="195">
        <f>C382</f>
        <v>6020</v>
      </c>
    </row>
    <row r="382" ht="20.1" customHeight="1" spans="1:3">
      <c r="A382" s="194">
        <v>23203</v>
      </c>
      <c r="B382" s="195" t="s">
        <v>462</v>
      </c>
      <c r="C382" s="197">
        <f>C383</f>
        <v>6020</v>
      </c>
    </row>
    <row r="383" ht="20.1" customHeight="1" spans="1:3">
      <c r="A383" s="194">
        <v>2320301</v>
      </c>
      <c r="B383" s="197" t="s">
        <v>463</v>
      </c>
      <c r="C383" s="197">
        <v>6020</v>
      </c>
    </row>
    <row r="384" ht="20.1" customHeight="1" spans="1:3">
      <c r="A384" s="200">
        <v>233</v>
      </c>
      <c r="B384" s="195" t="s">
        <v>464</v>
      </c>
      <c r="C384" s="195">
        <f>C385</f>
        <v>20</v>
      </c>
    </row>
    <row r="385" ht="20.1" customHeight="1" spans="1:3">
      <c r="A385" s="194">
        <v>23303</v>
      </c>
      <c r="B385" s="197" t="s">
        <v>465</v>
      </c>
      <c r="C385" s="197">
        <v>20</v>
      </c>
    </row>
  </sheetData>
  <mergeCells count="1">
    <mergeCell ref="A2:C2"/>
  </mergeCells>
  <pageMargins left="0.551181102362205" right="0.551181102362205" top="0.984251968503937" bottom="0.984251968503937" header="0.511811023622047" footer="0.511811023622047"/>
  <pageSetup paperSize="9" scale="9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C31"/>
  <sheetViews>
    <sheetView workbookViewId="0">
      <selection activeCell="F6" sqref="F6"/>
    </sheetView>
  </sheetViews>
  <sheetFormatPr defaultColWidth="9" defaultRowHeight="15.75" outlineLevelCol="2"/>
  <cols>
    <col min="1" max="1" width="14.4416666666667" style="27" customWidth="1"/>
    <col min="2" max="2" width="33.4416666666667" style="27" customWidth="1"/>
    <col min="3" max="3" width="15.6666666666667" style="27" customWidth="1"/>
    <col min="4" max="16384" width="9" style="27"/>
  </cols>
  <sheetData>
    <row r="1" ht="21" customHeight="1" spans="1:1">
      <c r="A1" s="26" t="s">
        <v>466</v>
      </c>
    </row>
    <row r="2" ht="24.75" customHeight="1" spans="1:3">
      <c r="A2" s="29" t="s">
        <v>467</v>
      </c>
      <c r="B2" s="30"/>
      <c r="C2" s="169"/>
    </row>
    <row r="3" s="26" customFormat="1" ht="24" customHeight="1" spans="3:3">
      <c r="C3" s="170" t="s">
        <v>148</v>
      </c>
    </row>
    <row r="4" s="2" customFormat="1" ht="24.9" customHeight="1" spans="1:3">
      <c r="A4" s="171" t="s">
        <v>468</v>
      </c>
      <c r="B4" s="172" t="s">
        <v>469</v>
      </c>
      <c r="C4" s="173" t="s">
        <v>149</v>
      </c>
    </row>
    <row r="5" s="168" customFormat="1" ht="24.9" customHeight="1" spans="1:3">
      <c r="A5" s="174">
        <v>501</v>
      </c>
      <c r="B5" s="175" t="s">
        <v>470</v>
      </c>
      <c r="C5" s="176">
        <f>C6+C7+C8+C9</f>
        <v>43737</v>
      </c>
    </row>
    <row r="6" s="116" customFormat="1" ht="24.9" customHeight="1" spans="1:3">
      <c r="A6" s="177" t="s">
        <v>471</v>
      </c>
      <c r="B6" s="178" t="s">
        <v>472</v>
      </c>
      <c r="C6" s="179">
        <v>29877</v>
      </c>
    </row>
    <row r="7" s="26" customFormat="1" ht="24.9" customHeight="1" spans="1:3">
      <c r="A7" s="177" t="s">
        <v>473</v>
      </c>
      <c r="B7" s="178" t="s">
        <v>474</v>
      </c>
      <c r="C7" s="179">
        <v>7298</v>
      </c>
    </row>
    <row r="8" s="2" customFormat="1" ht="24.9" customHeight="1" spans="1:3">
      <c r="A8" s="177" t="s">
        <v>475</v>
      </c>
      <c r="B8" s="178" t="s">
        <v>476</v>
      </c>
      <c r="C8" s="179">
        <v>2796</v>
      </c>
    </row>
    <row r="9" s="26" customFormat="1" ht="24.9" customHeight="1" spans="1:3">
      <c r="A9" s="177" t="s">
        <v>477</v>
      </c>
      <c r="B9" s="178" t="s">
        <v>478</v>
      </c>
      <c r="C9" s="179">
        <v>3766</v>
      </c>
    </row>
    <row r="10" s="26" customFormat="1" ht="24.9" customHeight="1" spans="1:3">
      <c r="A10" s="174">
        <v>502</v>
      </c>
      <c r="B10" s="180" t="s">
        <v>479</v>
      </c>
      <c r="C10" s="176">
        <f>C11+C12+C13+C14+C15+C16+C17+C18+C19</f>
        <v>3284</v>
      </c>
    </row>
    <row r="11" ht="24.9" customHeight="1" spans="1:3">
      <c r="A11" s="177" t="s">
        <v>480</v>
      </c>
      <c r="B11" s="178" t="s">
        <v>481</v>
      </c>
      <c r="C11" s="179">
        <v>2487</v>
      </c>
    </row>
    <row r="12" ht="24.9" customHeight="1" spans="1:3">
      <c r="A12" s="177" t="s">
        <v>482</v>
      </c>
      <c r="B12" s="178" t="s">
        <v>483</v>
      </c>
      <c r="C12" s="179">
        <v>27</v>
      </c>
    </row>
    <row r="13" ht="24.9" customHeight="1" spans="1:3">
      <c r="A13" s="177" t="s">
        <v>484</v>
      </c>
      <c r="B13" s="178" t="s">
        <v>485</v>
      </c>
      <c r="C13" s="179">
        <v>19</v>
      </c>
    </row>
    <row r="14" ht="24.9" customHeight="1" spans="1:3">
      <c r="A14" s="177" t="s">
        <v>486</v>
      </c>
      <c r="B14" s="178" t="s">
        <v>487</v>
      </c>
      <c r="C14" s="179"/>
    </row>
    <row r="15" ht="24.9" customHeight="1" spans="1:3">
      <c r="A15" s="177" t="s">
        <v>488</v>
      </c>
      <c r="B15" s="178" t="s">
        <v>489</v>
      </c>
      <c r="C15" s="179">
        <v>150</v>
      </c>
    </row>
    <row r="16" ht="24.9" customHeight="1" spans="1:3">
      <c r="A16" s="177" t="s">
        <v>490</v>
      </c>
      <c r="B16" s="178" t="s">
        <v>491</v>
      </c>
      <c r="C16" s="179">
        <v>78</v>
      </c>
    </row>
    <row r="17" ht="24.9" customHeight="1" spans="1:3">
      <c r="A17" s="177" t="s">
        <v>492</v>
      </c>
      <c r="B17" s="178" t="s">
        <v>493</v>
      </c>
      <c r="C17" s="179">
        <v>124</v>
      </c>
    </row>
    <row r="18" ht="24.9" customHeight="1" spans="1:3">
      <c r="A18" s="177" t="s">
        <v>494</v>
      </c>
      <c r="B18" s="178" t="s">
        <v>495</v>
      </c>
      <c r="C18" s="179">
        <v>148</v>
      </c>
    </row>
    <row r="19" ht="24.9" customHeight="1" spans="1:3">
      <c r="A19" s="177" t="s">
        <v>496</v>
      </c>
      <c r="B19" s="178" t="s">
        <v>497</v>
      </c>
      <c r="C19" s="179">
        <v>251</v>
      </c>
    </row>
    <row r="20" ht="24.9" customHeight="1" spans="1:3">
      <c r="A20" s="174" t="s">
        <v>498</v>
      </c>
      <c r="B20" s="180" t="s">
        <v>499</v>
      </c>
      <c r="C20" s="176">
        <v>41</v>
      </c>
    </row>
    <row r="21" ht="24.9" customHeight="1" spans="1:3">
      <c r="A21" s="177" t="s">
        <v>500</v>
      </c>
      <c r="B21" s="178" t="s">
        <v>501</v>
      </c>
      <c r="C21" s="179">
        <v>41</v>
      </c>
    </row>
    <row r="22" ht="24.9" customHeight="1" spans="1:3">
      <c r="A22" s="174">
        <v>505</v>
      </c>
      <c r="B22" s="180" t="s">
        <v>502</v>
      </c>
      <c r="C22" s="176">
        <f>C23+C24</f>
        <v>57061</v>
      </c>
    </row>
    <row r="23" ht="24.9" customHeight="1" spans="1:3">
      <c r="A23" s="177" t="s">
        <v>503</v>
      </c>
      <c r="B23" s="178" t="s">
        <v>504</v>
      </c>
      <c r="C23" s="179">
        <v>56744</v>
      </c>
    </row>
    <row r="24" ht="24.9" customHeight="1" spans="1:3">
      <c r="A24" s="177" t="s">
        <v>505</v>
      </c>
      <c r="B24" s="178" t="s">
        <v>506</v>
      </c>
      <c r="C24" s="179">
        <v>317</v>
      </c>
    </row>
    <row r="25" ht="24.9" customHeight="1" spans="1:3">
      <c r="A25" s="174" t="s">
        <v>507</v>
      </c>
      <c r="B25" s="180" t="s">
        <v>508</v>
      </c>
      <c r="C25" s="176">
        <f>C26</f>
        <v>58</v>
      </c>
    </row>
    <row r="26" ht="24.9" customHeight="1" spans="1:3">
      <c r="A26" s="177" t="s">
        <v>509</v>
      </c>
      <c r="B26" s="178" t="s">
        <v>510</v>
      </c>
      <c r="C26" s="179">
        <v>58</v>
      </c>
    </row>
    <row r="27" ht="24.9" customHeight="1" spans="1:3">
      <c r="A27" s="174">
        <v>509</v>
      </c>
      <c r="B27" s="180" t="s">
        <v>511</v>
      </c>
      <c r="C27" s="176">
        <f>C28+C29+C30</f>
        <v>5804</v>
      </c>
    </row>
    <row r="28" ht="24.9" customHeight="1" spans="1:3">
      <c r="A28" s="177" t="s">
        <v>512</v>
      </c>
      <c r="B28" s="178" t="s">
        <v>513</v>
      </c>
      <c r="C28" s="179">
        <v>1546</v>
      </c>
    </row>
    <row r="29" ht="24.9" customHeight="1" spans="1:3">
      <c r="A29" s="177" t="s">
        <v>514</v>
      </c>
      <c r="B29" s="178" t="s">
        <v>515</v>
      </c>
      <c r="C29" s="179">
        <v>3058</v>
      </c>
    </row>
    <row r="30" ht="14.25" spans="1:3">
      <c r="A30" s="177" t="s">
        <v>516</v>
      </c>
      <c r="B30" s="178" t="s">
        <v>517</v>
      </c>
      <c r="C30" s="179">
        <v>1200</v>
      </c>
    </row>
    <row r="31" ht="14.25" spans="1:3">
      <c r="A31" s="181" t="s">
        <v>518</v>
      </c>
      <c r="B31" s="181"/>
      <c r="C31" s="182">
        <f>C5+C10+C20+C22+C25+C27</f>
        <v>109985</v>
      </c>
    </row>
  </sheetData>
  <mergeCells count="2">
    <mergeCell ref="A2:C2"/>
    <mergeCell ref="A31:B31"/>
  </mergeCells>
  <printOptions horizontalCentered="1"/>
  <pageMargins left="0.919444444444445" right="0.747916666666667" top="0.984027777777778" bottom="0.984027777777778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O39"/>
  <sheetViews>
    <sheetView topLeftCell="A10" workbookViewId="0">
      <selection activeCell="P21" sqref="P21"/>
    </sheetView>
  </sheetViews>
  <sheetFormatPr defaultColWidth="7" defaultRowHeight="15"/>
  <cols>
    <col min="1" max="1" width="23.4416666666667" style="3" customWidth="1"/>
    <col min="2" max="3" width="20.8833333333333" style="3" customWidth="1"/>
    <col min="4" max="4" width="14" style="3" customWidth="1"/>
    <col min="5" max="5" width="10.3333333333333" style="1" hidden="1" customWidth="1"/>
    <col min="6" max="6" width="9.66666666666667" style="5" hidden="1" customWidth="1"/>
    <col min="7" max="7" width="8.10833333333333" style="5" hidden="1" customWidth="1"/>
    <col min="8" max="8" width="9.66666666666667" style="59" hidden="1" customWidth="1"/>
    <col min="9" max="9" width="17.4416666666667" style="59" hidden="1" customWidth="1"/>
    <col min="10" max="10" width="12.4416666666667" style="60" hidden="1" customWidth="1"/>
    <col min="11" max="11" width="7" style="61" hidden="1" customWidth="1"/>
    <col min="12" max="13" width="7" style="5" hidden="1" customWidth="1"/>
    <col min="14" max="14" width="13.8833333333333" style="5" hidden="1" customWidth="1"/>
    <col min="15" max="15" width="7.88333333333333" style="5" hidden="1" customWidth="1"/>
    <col min="16" max="16" width="10" style="5" customWidth="1"/>
    <col min="17" max="16384" width="7" style="5"/>
  </cols>
  <sheetData>
    <row r="1" ht="21.75" customHeight="1" spans="1:4">
      <c r="A1" s="6" t="s">
        <v>519</v>
      </c>
      <c r="B1" s="6"/>
      <c r="C1" s="6"/>
      <c r="D1" s="6"/>
    </row>
    <row r="2" ht="62.4" customHeight="1" spans="1:10">
      <c r="A2" s="62" t="s">
        <v>520</v>
      </c>
      <c r="B2" s="161"/>
      <c r="C2" s="161"/>
      <c r="D2" s="161"/>
      <c r="H2" s="5"/>
      <c r="I2" s="5"/>
      <c r="J2" s="5"/>
    </row>
    <row r="3" spans="4:14">
      <c r="D3" s="52" t="s">
        <v>521</v>
      </c>
      <c r="F3" s="5">
        <v>12.11</v>
      </c>
      <c r="H3" s="5">
        <v>12.22</v>
      </c>
      <c r="I3" s="5"/>
      <c r="J3" s="5"/>
      <c r="N3" s="5">
        <v>1.2</v>
      </c>
    </row>
    <row r="4" s="58" customFormat="1" ht="39.75" customHeight="1" spans="1:15">
      <c r="A4" s="64" t="s">
        <v>522</v>
      </c>
      <c r="B4" s="64" t="s">
        <v>523</v>
      </c>
      <c r="C4" s="11" t="s">
        <v>524</v>
      </c>
      <c r="D4" s="64" t="s">
        <v>137</v>
      </c>
      <c r="E4" s="65"/>
      <c r="H4" s="66" t="s">
        <v>525</v>
      </c>
      <c r="I4" s="66" t="s">
        <v>526</v>
      </c>
      <c r="J4" s="66" t="s">
        <v>527</v>
      </c>
      <c r="K4" s="74"/>
      <c r="N4" s="66" t="s">
        <v>525</v>
      </c>
      <c r="O4" s="75" t="s">
        <v>526</v>
      </c>
    </row>
    <row r="5" ht="30" customHeight="1" spans="1:15">
      <c r="A5" s="162" t="s">
        <v>528</v>
      </c>
      <c r="B5" s="163"/>
      <c r="C5" s="164">
        <v>2250</v>
      </c>
      <c r="D5" s="163"/>
      <c r="E5" s="69"/>
      <c r="F5" s="70"/>
      <c r="L5" s="72"/>
      <c r="M5" s="72"/>
      <c r="N5" s="59"/>
      <c r="O5" s="59"/>
    </row>
    <row r="6" ht="30" customHeight="1" spans="1:15">
      <c r="A6" s="162" t="s">
        <v>529</v>
      </c>
      <c r="B6" s="163"/>
      <c r="C6" s="164">
        <v>1973</v>
      </c>
      <c r="D6" s="163"/>
      <c r="E6" s="69"/>
      <c r="F6" s="70"/>
      <c r="L6" s="72"/>
      <c r="M6" s="72"/>
      <c r="N6" s="59"/>
      <c r="O6" s="59"/>
    </row>
    <row r="7" ht="30" customHeight="1" spans="1:15">
      <c r="A7" s="162" t="s">
        <v>530</v>
      </c>
      <c r="B7" s="163"/>
      <c r="C7" s="164">
        <v>1498</v>
      </c>
      <c r="D7" s="163"/>
      <c r="E7" s="69"/>
      <c r="F7" s="70"/>
      <c r="L7" s="72"/>
      <c r="M7" s="72"/>
      <c r="N7" s="59"/>
      <c r="O7" s="59"/>
    </row>
    <row r="8" ht="30" customHeight="1" spans="1:15">
      <c r="A8" s="162" t="s">
        <v>531</v>
      </c>
      <c r="B8" s="163"/>
      <c r="C8" s="164">
        <v>1551</v>
      </c>
      <c r="D8" s="163"/>
      <c r="E8" s="69"/>
      <c r="F8" s="70"/>
      <c r="L8" s="72"/>
      <c r="M8" s="72"/>
      <c r="N8" s="59"/>
      <c r="O8" s="59"/>
    </row>
    <row r="9" ht="30" customHeight="1" spans="1:15">
      <c r="A9" s="162" t="s">
        <v>532</v>
      </c>
      <c r="B9" s="163"/>
      <c r="C9" s="164">
        <v>1517</v>
      </c>
      <c r="D9" s="163"/>
      <c r="E9" s="69"/>
      <c r="F9" s="70"/>
      <c r="L9" s="72"/>
      <c r="M9" s="72"/>
      <c r="N9" s="59"/>
      <c r="O9" s="59"/>
    </row>
    <row r="10" ht="30" customHeight="1" spans="1:15">
      <c r="A10" s="162" t="s">
        <v>533</v>
      </c>
      <c r="B10" s="163"/>
      <c r="C10" s="164">
        <v>1605</v>
      </c>
      <c r="D10" s="163"/>
      <c r="E10" s="69"/>
      <c r="F10" s="70"/>
      <c r="L10" s="72"/>
      <c r="M10" s="72"/>
      <c r="N10" s="59"/>
      <c r="O10" s="59"/>
    </row>
    <row r="11" ht="30" customHeight="1" spans="1:15">
      <c r="A11" s="162" t="s">
        <v>534</v>
      </c>
      <c r="B11" s="163"/>
      <c r="C11" s="164">
        <v>1459</v>
      </c>
      <c r="D11" s="163"/>
      <c r="E11" s="69"/>
      <c r="F11" s="70"/>
      <c r="L11" s="72"/>
      <c r="M11" s="72"/>
      <c r="N11" s="59"/>
      <c r="O11" s="59"/>
    </row>
    <row r="12" ht="30" customHeight="1" spans="1:15">
      <c r="A12" s="162" t="s">
        <v>535</v>
      </c>
      <c r="B12" s="163"/>
      <c r="C12" s="164">
        <v>1611</v>
      </c>
      <c r="D12" s="163"/>
      <c r="E12" s="69"/>
      <c r="F12" s="70"/>
      <c r="L12" s="72"/>
      <c r="M12" s="72"/>
      <c r="N12" s="59"/>
      <c r="O12" s="59"/>
    </row>
    <row r="13" ht="30" customHeight="1" spans="1:15">
      <c r="A13" s="162" t="s">
        <v>536</v>
      </c>
      <c r="B13" s="163"/>
      <c r="C13" s="164">
        <v>1284</v>
      </c>
      <c r="D13" s="163"/>
      <c r="E13" s="69"/>
      <c r="F13" s="70"/>
      <c r="L13" s="72"/>
      <c r="M13" s="72"/>
      <c r="N13" s="59"/>
      <c r="O13" s="59"/>
    </row>
    <row r="14" ht="30" customHeight="1" spans="1:15">
      <c r="A14" s="162" t="s">
        <v>537</v>
      </c>
      <c r="B14" s="163"/>
      <c r="C14" s="164">
        <v>1645</v>
      </c>
      <c r="D14" s="163"/>
      <c r="E14" s="69"/>
      <c r="F14" s="70"/>
      <c r="L14" s="72"/>
      <c r="M14" s="72"/>
      <c r="N14" s="59"/>
      <c r="O14" s="59"/>
    </row>
    <row r="15" ht="30" customHeight="1" spans="1:15">
      <c r="A15" s="162" t="s">
        <v>538</v>
      </c>
      <c r="B15" s="163"/>
      <c r="C15" s="164">
        <v>1529</v>
      </c>
      <c r="D15" s="163"/>
      <c r="E15" s="69"/>
      <c r="F15" s="70"/>
      <c r="L15" s="72"/>
      <c r="M15" s="72"/>
      <c r="N15" s="59"/>
      <c r="O15" s="59"/>
    </row>
    <row r="16" ht="30" customHeight="1" spans="1:15">
      <c r="A16" s="162" t="s">
        <v>539</v>
      </c>
      <c r="B16" s="163"/>
      <c r="C16" s="164">
        <v>1347</v>
      </c>
      <c r="D16" s="163"/>
      <c r="E16" s="69"/>
      <c r="F16" s="70"/>
      <c r="L16" s="72"/>
      <c r="M16" s="72"/>
      <c r="N16" s="59"/>
      <c r="O16" s="59"/>
    </row>
    <row r="17" ht="30" customHeight="1" spans="1:15">
      <c r="A17" s="162" t="s">
        <v>540</v>
      </c>
      <c r="B17" s="163"/>
      <c r="C17" s="164">
        <v>1616</v>
      </c>
      <c r="D17" s="163"/>
      <c r="E17" s="69"/>
      <c r="F17" s="70"/>
      <c r="L17" s="72"/>
      <c r="M17" s="72"/>
      <c r="N17" s="59"/>
      <c r="O17" s="59"/>
    </row>
    <row r="18" ht="30" customHeight="1" spans="1:15">
      <c r="A18" s="162" t="s">
        <v>541</v>
      </c>
      <c r="B18" s="163"/>
      <c r="C18" s="164">
        <v>2276</v>
      </c>
      <c r="D18" s="163"/>
      <c r="E18" s="69"/>
      <c r="F18" s="70"/>
      <c r="L18" s="72"/>
      <c r="M18" s="72"/>
      <c r="N18" s="59"/>
      <c r="O18" s="59"/>
    </row>
    <row r="19" ht="30" customHeight="1" spans="1:15">
      <c r="A19" s="162" t="s">
        <v>542</v>
      </c>
      <c r="B19" s="163"/>
      <c r="C19" s="164">
        <v>1391</v>
      </c>
      <c r="D19" s="163"/>
      <c r="E19" s="69"/>
      <c r="F19" s="70"/>
      <c r="L19" s="72"/>
      <c r="M19" s="72"/>
      <c r="N19" s="59"/>
      <c r="O19" s="59"/>
    </row>
    <row r="20" ht="30" customHeight="1" spans="1:15">
      <c r="A20" s="162" t="s">
        <v>543</v>
      </c>
      <c r="B20" s="163"/>
      <c r="C20" s="164">
        <v>1576</v>
      </c>
      <c r="D20" s="163"/>
      <c r="E20" s="69"/>
      <c r="F20" s="70"/>
      <c r="L20" s="72"/>
      <c r="M20" s="72"/>
      <c r="N20" s="59"/>
      <c r="O20" s="59"/>
    </row>
    <row r="21" ht="30" customHeight="1" spans="1:15">
      <c r="A21" s="165" t="s">
        <v>544</v>
      </c>
      <c r="B21" s="163"/>
      <c r="C21" s="164">
        <v>658</v>
      </c>
      <c r="D21" s="163"/>
      <c r="E21" s="69"/>
      <c r="F21" s="70"/>
      <c r="L21" s="72"/>
      <c r="M21" s="72"/>
      <c r="N21" s="59"/>
      <c r="O21" s="59"/>
    </row>
    <row r="22" ht="30" customHeight="1" spans="1:15">
      <c r="A22" s="165" t="s">
        <v>545</v>
      </c>
      <c r="B22" s="163">
        <v>1000</v>
      </c>
      <c r="C22" s="164"/>
      <c r="D22" s="163"/>
      <c r="E22" s="69"/>
      <c r="F22" s="70"/>
      <c r="L22" s="72"/>
      <c r="M22" s="72"/>
      <c r="N22" s="59"/>
      <c r="O22" s="59"/>
    </row>
    <row r="23" ht="30" customHeight="1" spans="1:15">
      <c r="A23" s="166" t="s">
        <v>546</v>
      </c>
      <c r="B23" s="167">
        <f>SUM(B5:B22)</f>
        <v>1000</v>
      </c>
      <c r="C23" s="167">
        <f>SUM(C5:C22)</f>
        <v>26786</v>
      </c>
      <c r="D23" s="167"/>
      <c r="H23" s="73" t="str">
        <f>""</f>
        <v/>
      </c>
      <c r="I23" s="73" t="str">
        <f>""</f>
        <v/>
      </c>
      <c r="J23" s="73" t="str">
        <f>""</f>
        <v/>
      </c>
      <c r="N23" s="73" t="str">
        <f>""</f>
        <v/>
      </c>
      <c r="O23" s="76" t="str">
        <f>""</f>
        <v/>
      </c>
    </row>
    <row r="24" ht="19.5" customHeight="1"/>
    <row r="25" ht="19.5" customHeight="1"/>
    <row r="26" ht="19.5" customHeight="1"/>
    <row r="27" ht="19.5" customHeight="1"/>
    <row r="28" ht="19.5" customHeight="1" spans="1:11">
      <c r="A28" s="5"/>
      <c r="B28" s="5"/>
      <c r="C28" s="5"/>
      <c r="D28" s="5"/>
      <c r="E28" s="5"/>
      <c r="H28" s="5"/>
      <c r="I28" s="5"/>
      <c r="J28" s="5"/>
      <c r="K28" s="5"/>
    </row>
    <row r="29" ht="19.5" customHeight="1" spans="1:11">
      <c r="A29" s="5"/>
      <c r="B29" s="5"/>
      <c r="C29" s="5"/>
      <c r="D29" s="5"/>
      <c r="E29" s="5"/>
      <c r="H29" s="5"/>
      <c r="I29" s="5"/>
      <c r="J29" s="5"/>
      <c r="K29" s="5"/>
    </row>
    <row r="30" ht="19.5" customHeight="1" spans="1:11">
      <c r="A30" s="5"/>
      <c r="B30" s="5"/>
      <c r="C30" s="5"/>
      <c r="D30" s="5"/>
      <c r="E30" s="5"/>
      <c r="H30" s="5"/>
      <c r="I30" s="5"/>
      <c r="J30" s="5"/>
      <c r="K30" s="5"/>
    </row>
    <row r="31" ht="19.5" customHeight="1" spans="1:11">
      <c r="A31" s="5"/>
      <c r="B31" s="5"/>
      <c r="C31" s="5"/>
      <c r="D31" s="5"/>
      <c r="E31" s="5"/>
      <c r="H31" s="5"/>
      <c r="I31" s="5"/>
      <c r="J31" s="5"/>
      <c r="K31" s="5"/>
    </row>
    <row r="32" ht="19.5" customHeight="1" spans="1:11">
      <c r="A32" s="5"/>
      <c r="B32" s="5"/>
      <c r="C32" s="5"/>
      <c r="D32" s="5"/>
      <c r="E32" s="5"/>
      <c r="H32" s="5"/>
      <c r="I32" s="5"/>
      <c r="J32" s="5"/>
      <c r="K32" s="5"/>
    </row>
    <row r="33" s="5" customFormat="1" ht="19.5" customHeight="1"/>
    <row r="34" s="5" customFormat="1" ht="19.5" customHeight="1"/>
    <row r="35" s="5" customFormat="1" ht="19.5" customHeight="1"/>
    <row r="36" s="5" customFormat="1" ht="19.5" customHeight="1"/>
    <row r="37" s="5" customFormat="1" ht="19.5" customHeight="1"/>
    <row r="38" s="5" customFormat="1" ht="19.5" customHeight="1"/>
    <row r="39" s="5" customFormat="1" ht="19.5" customHeight="1"/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A1:E10"/>
  <sheetViews>
    <sheetView workbookViewId="0">
      <selection activeCell="H3" sqref="H3"/>
    </sheetView>
  </sheetViews>
  <sheetFormatPr defaultColWidth="0" defaultRowHeight="15.75" outlineLevelCol="4"/>
  <cols>
    <col min="1" max="1" width="40.2166666666667" style="46" customWidth="1"/>
    <col min="2" max="2" width="32.8833333333333" style="46" customWidth="1"/>
    <col min="3" max="3" width="8" style="46" customWidth="1"/>
    <col min="4" max="4" width="7.88333333333333" style="46" customWidth="1"/>
    <col min="5" max="5" width="8.44166666666667" style="46" hidden="1" customWidth="1"/>
    <col min="6" max="6" width="7.88333333333333" style="46" hidden="1" customWidth="1"/>
    <col min="7" max="254" width="7.88333333333333" style="46" customWidth="1"/>
    <col min="255" max="255" width="35.775" style="46" customWidth="1"/>
    <col min="256" max="16384" width="0" style="46" hidden="1"/>
  </cols>
  <sheetData>
    <row r="1" ht="27" customHeight="1" spans="1:2">
      <c r="A1" s="47" t="s">
        <v>547</v>
      </c>
      <c r="B1" s="48"/>
    </row>
    <row r="2" ht="39.9" customHeight="1" spans="1:2">
      <c r="A2" s="49" t="s">
        <v>548</v>
      </c>
      <c r="B2" s="50"/>
    </row>
    <row r="3" s="42" customFormat="1" ht="18.75" customHeight="1" spans="1:2">
      <c r="A3" s="51"/>
      <c r="B3" s="52" t="s">
        <v>521</v>
      </c>
    </row>
    <row r="4" s="43" customFormat="1" ht="53.25" customHeight="1" spans="1:2">
      <c r="A4" s="53" t="s">
        <v>549</v>
      </c>
      <c r="B4" s="54" t="s">
        <v>149</v>
      </c>
    </row>
    <row r="5" s="44" customFormat="1" ht="30" customHeight="1" spans="1:2">
      <c r="A5" s="158"/>
      <c r="B5" s="159"/>
    </row>
    <row r="6" s="42" customFormat="1" ht="30" customHeight="1" spans="1:5">
      <c r="A6" s="158"/>
      <c r="B6" s="159"/>
      <c r="E6" s="42">
        <v>988753</v>
      </c>
    </row>
    <row r="7" s="42" customFormat="1" ht="30" customHeight="1" spans="1:2">
      <c r="A7" s="158"/>
      <c r="B7" s="158"/>
    </row>
    <row r="8" s="42" customFormat="1" ht="30" customHeight="1" spans="1:2">
      <c r="A8" s="158"/>
      <c r="B8" s="158"/>
    </row>
    <row r="9" s="42" customFormat="1" ht="30" customHeight="1" spans="1:2">
      <c r="A9" s="56" t="s">
        <v>546</v>
      </c>
      <c r="B9" s="160">
        <f>SUM(B5:B8)</f>
        <v>0</v>
      </c>
    </row>
    <row r="10" ht="27" customHeight="1" spans="1:1">
      <c r="A10" s="57" t="s">
        <v>550</v>
      </c>
    </row>
  </sheetData>
  <printOptions horizontalCentered="1"/>
  <pageMargins left="0.786805555555556" right="0.747916666666667" top="1.18055555555556" bottom="0.984027777777778" header="0.511805555555556" footer="0.511805555555556"/>
  <pageSetup paperSize="9" firstPageNumber="4294963191" orientation="portrait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B36"/>
  <sheetViews>
    <sheetView topLeftCell="A28" workbookViewId="0">
      <selection activeCell="B32" sqref="B32"/>
    </sheetView>
  </sheetViews>
  <sheetFormatPr defaultColWidth="9" defaultRowHeight="15.75" outlineLevelCol="1"/>
  <cols>
    <col min="1" max="1" width="41.6666666666667" style="27" customWidth="1"/>
    <col min="2" max="2" width="41.6666666666667" style="28" customWidth="1"/>
    <col min="3" max="16384" width="9" style="27"/>
  </cols>
  <sheetData>
    <row r="1" ht="26.25" customHeight="1" spans="1:1">
      <c r="A1" s="26"/>
    </row>
    <row r="2" ht="24.75" customHeight="1" spans="1:2">
      <c r="A2" s="29" t="s">
        <v>551</v>
      </c>
      <c r="B2" s="29"/>
    </row>
    <row r="3" s="26" customFormat="1" ht="24" customHeight="1" spans="2:2">
      <c r="B3" s="31" t="s">
        <v>76</v>
      </c>
    </row>
    <row r="4" s="2" customFormat="1" ht="53.25" customHeight="1" spans="1:2">
      <c r="A4" s="136" t="s">
        <v>552</v>
      </c>
      <c r="B4" s="136" t="s">
        <v>149</v>
      </c>
    </row>
    <row r="5" s="116" customFormat="1" ht="24.9" customHeight="1" spans="1:2">
      <c r="A5" s="139" t="s">
        <v>553</v>
      </c>
      <c r="B5" s="143"/>
    </row>
    <row r="6" s="116" customFormat="1" ht="24.9" customHeight="1" spans="1:2">
      <c r="A6" s="139" t="s">
        <v>554</v>
      </c>
      <c r="B6" s="143"/>
    </row>
    <row r="7" s="116" customFormat="1" ht="24.9" customHeight="1" spans="1:2">
      <c r="A7" s="139" t="s">
        <v>555</v>
      </c>
      <c r="B7" s="143"/>
    </row>
    <row r="8" s="26" customFormat="1" ht="24.9" customHeight="1" spans="1:2">
      <c r="A8" s="139" t="s">
        <v>556</v>
      </c>
      <c r="B8" s="143"/>
    </row>
    <row r="9" s="2" customFormat="1" ht="24.9" customHeight="1" spans="1:2">
      <c r="A9" s="139" t="s">
        <v>557</v>
      </c>
      <c r="B9" s="155">
        <v>1000</v>
      </c>
    </row>
    <row r="10" ht="24.9" customHeight="1" spans="1:2">
      <c r="A10" s="139" t="s">
        <v>558</v>
      </c>
      <c r="B10" s="143">
        <v>200</v>
      </c>
    </row>
    <row r="11" ht="24.9" customHeight="1" spans="1:2">
      <c r="A11" s="139" t="s">
        <v>559</v>
      </c>
      <c r="B11" s="143">
        <v>139000</v>
      </c>
    </row>
    <row r="12" ht="24.9" customHeight="1" spans="1:2">
      <c r="A12" s="151" t="s">
        <v>560</v>
      </c>
      <c r="B12" s="143">
        <v>139000</v>
      </c>
    </row>
    <row r="13" ht="24.9" customHeight="1" spans="1:2">
      <c r="A13" s="151" t="s">
        <v>561</v>
      </c>
      <c r="B13" s="143"/>
    </row>
    <row r="14" ht="24.9" customHeight="1" spans="1:2">
      <c r="A14" s="151" t="s">
        <v>562</v>
      </c>
      <c r="B14" s="143"/>
    </row>
    <row r="15" ht="24.9" customHeight="1" spans="1:2">
      <c r="A15" s="151" t="s">
        <v>563</v>
      </c>
      <c r="B15" s="143"/>
    </row>
    <row r="16" ht="24.9" customHeight="1" spans="1:2">
      <c r="A16" s="151" t="s">
        <v>564</v>
      </c>
      <c r="B16" s="143"/>
    </row>
    <row r="17" ht="24.9" customHeight="1" spans="1:2">
      <c r="A17" s="139" t="s">
        <v>565</v>
      </c>
      <c r="B17" s="155">
        <v>300</v>
      </c>
    </row>
    <row r="18" ht="24.9" customHeight="1" spans="1:2">
      <c r="A18" s="139" t="s">
        <v>566</v>
      </c>
      <c r="B18" s="155">
        <v>200</v>
      </c>
    </row>
    <row r="19" ht="24.9" customHeight="1" spans="1:2">
      <c r="A19" s="151" t="s">
        <v>567</v>
      </c>
      <c r="B19" s="143">
        <v>120</v>
      </c>
    </row>
    <row r="20" ht="24.9" customHeight="1" spans="1:2">
      <c r="A20" s="151" t="s">
        <v>568</v>
      </c>
      <c r="B20" s="143">
        <v>80</v>
      </c>
    </row>
    <row r="21" ht="24.9" customHeight="1" spans="1:2">
      <c r="A21" s="139" t="s">
        <v>569</v>
      </c>
      <c r="B21" s="143">
        <v>2800</v>
      </c>
    </row>
    <row r="22" ht="24.9" customHeight="1" spans="1:2">
      <c r="A22" s="139" t="s">
        <v>570</v>
      </c>
      <c r="B22" s="155">
        <v>500</v>
      </c>
    </row>
    <row r="23" ht="24.9" customHeight="1" spans="1:2">
      <c r="A23" s="149" t="s">
        <v>73</v>
      </c>
      <c r="B23" s="156">
        <f>B5+B6+B7+B8+B9+B10+B11+B17+B18+B21+B22</f>
        <v>144000</v>
      </c>
    </row>
    <row r="24" ht="24.9" customHeight="1" spans="1:2">
      <c r="A24" s="150" t="s">
        <v>571</v>
      </c>
      <c r="B24" s="156">
        <f>B25+B28+B29+B31+B32</f>
        <v>79312</v>
      </c>
    </row>
    <row r="25" ht="24.9" customHeight="1" spans="1:2">
      <c r="A25" s="151" t="s">
        <v>572</v>
      </c>
      <c r="B25" s="156">
        <v>941</v>
      </c>
    </row>
    <row r="26" ht="24.9" customHeight="1" spans="1:2">
      <c r="A26" s="151" t="s">
        <v>573</v>
      </c>
      <c r="B26" s="156">
        <v>941</v>
      </c>
    </row>
    <row r="27" ht="24.9" customHeight="1" spans="1:2">
      <c r="A27" s="151" t="s">
        <v>574</v>
      </c>
      <c r="B27" s="156"/>
    </row>
    <row r="28" ht="24.9" customHeight="1" spans="1:2">
      <c r="A28" s="151" t="s">
        <v>575</v>
      </c>
      <c r="B28" s="156">
        <v>38371</v>
      </c>
    </row>
    <row r="29" ht="24.9" customHeight="1" spans="1:2">
      <c r="A29" s="151" t="s">
        <v>576</v>
      </c>
      <c r="B29" s="156"/>
    </row>
    <row r="30" ht="24.9" customHeight="1" spans="1:2">
      <c r="A30" s="151" t="s">
        <v>577</v>
      </c>
      <c r="B30" s="156"/>
    </row>
    <row r="31" ht="24.9" customHeight="1" spans="1:2">
      <c r="A31" s="152" t="s">
        <v>578</v>
      </c>
      <c r="B31" s="156">
        <v>40000</v>
      </c>
    </row>
    <row r="32" ht="24.9" customHeight="1" spans="1:2">
      <c r="A32" s="152"/>
      <c r="B32" s="156"/>
    </row>
    <row r="33" ht="24.9" customHeight="1" spans="1:2">
      <c r="A33" s="152"/>
      <c r="B33" s="156"/>
    </row>
    <row r="34" ht="24.9" customHeight="1" spans="1:2">
      <c r="A34" s="152"/>
      <c r="B34" s="156"/>
    </row>
    <row r="35" ht="24.9" customHeight="1" spans="1:2">
      <c r="A35" s="152"/>
      <c r="B35" s="156"/>
    </row>
    <row r="36" ht="24.9" customHeight="1" spans="1:2">
      <c r="A36" s="149" t="s">
        <v>579</v>
      </c>
      <c r="B36" s="157">
        <f>B23+B24</f>
        <v>223312</v>
      </c>
    </row>
  </sheetData>
  <mergeCells count="1">
    <mergeCell ref="A2:B2"/>
  </mergeCells>
  <printOptions horizontalCentered="1"/>
  <pageMargins left="0.90416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O60"/>
  <sheetViews>
    <sheetView workbookViewId="0">
      <selection activeCell="Z10" sqref="Z10"/>
    </sheetView>
  </sheetViews>
  <sheetFormatPr defaultColWidth="7" defaultRowHeight="15"/>
  <cols>
    <col min="1" max="1" width="14.8833333333333" style="5" customWidth="1"/>
    <col min="2" max="2" width="52.1083333333333" style="3" customWidth="1"/>
    <col min="3" max="3" width="23.4416666666667" style="4" customWidth="1"/>
    <col min="4" max="4" width="10.3333333333333" style="1" hidden="1" customWidth="1"/>
    <col min="5" max="5" width="9.66666666666667" style="5" hidden="1" customWidth="1"/>
    <col min="6" max="6" width="8.10833333333333" style="5" hidden="1" customWidth="1"/>
    <col min="7" max="7" width="9.66666666666667" style="59" hidden="1" customWidth="1"/>
    <col min="8" max="8" width="17.4416666666667" style="59" hidden="1" customWidth="1"/>
    <col min="9" max="9" width="12.4416666666667" style="60" hidden="1" customWidth="1"/>
    <col min="10" max="10" width="7" style="61" hidden="1" customWidth="1"/>
    <col min="11" max="12" width="7" style="5" hidden="1" customWidth="1"/>
    <col min="13" max="13" width="13.8833333333333" style="5" hidden="1" customWidth="1"/>
    <col min="14" max="14" width="7.88333333333333" style="5" hidden="1" customWidth="1"/>
    <col min="15" max="15" width="9.44166666666667" style="5" hidden="1" customWidth="1"/>
    <col min="16" max="16" width="6.88333333333333" style="5" hidden="1" customWidth="1"/>
    <col min="17" max="17" width="9" style="5" hidden="1" customWidth="1"/>
    <col min="18" max="18" width="5.88333333333333" style="5" hidden="1" customWidth="1"/>
    <col min="19" max="19" width="5.21666666666667" style="5" hidden="1" customWidth="1"/>
    <col min="20" max="20" width="6.44166666666667" style="5" hidden="1" customWidth="1"/>
    <col min="21" max="22" width="7" style="5" hidden="1" customWidth="1"/>
    <col min="23" max="23" width="5.44166666666667" style="5" customWidth="1"/>
    <col min="24" max="24" width="6.44166666666667" style="5" customWidth="1"/>
    <col min="25" max="25" width="4.44166666666667" style="5" customWidth="1"/>
    <col min="26" max="16384" width="7" style="5"/>
  </cols>
  <sheetData>
    <row r="1" ht="29.25" customHeight="1" spans="2:2">
      <c r="B1" s="6"/>
    </row>
    <row r="2" ht="28.5" customHeight="1" spans="2:9">
      <c r="B2" s="7" t="s">
        <v>580</v>
      </c>
      <c r="C2" s="9"/>
      <c r="G2" s="5"/>
      <c r="H2" s="5"/>
      <c r="I2" s="5"/>
    </row>
    <row r="3" s="1" customFormat="1" ht="21.75" customHeight="1" spans="2:13">
      <c r="B3" s="3"/>
      <c r="C3" s="102" t="s">
        <v>76</v>
      </c>
      <c r="E3" s="1">
        <v>12.11</v>
      </c>
      <c r="G3" s="1">
        <v>12.22</v>
      </c>
      <c r="J3" s="4"/>
      <c r="M3" s="1">
        <v>1.2</v>
      </c>
    </row>
    <row r="4" s="1" customFormat="1" ht="39" customHeight="1" spans="1:15">
      <c r="A4" s="135" t="s">
        <v>468</v>
      </c>
      <c r="B4" s="136" t="s">
        <v>469</v>
      </c>
      <c r="C4" s="136" t="s">
        <v>149</v>
      </c>
      <c r="G4" s="103" t="s">
        <v>78</v>
      </c>
      <c r="H4" s="103" t="s">
        <v>79</v>
      </c>
      <c r="I4" s="103" t="s">
        <v>80</v>
      </c>
      <c r="J4" s="4"/>
      <c r="M4" s="103" t="s">
        <v>78</v>
      </c>
      <c r="N4" s="111" t="s">
        <v>79</v>
      </c>
      <c r="O4" s="103" t="s">
        <v>80</v>
      </c>
    </row>
    <row r="5" ht="24.9" customHeight="1" spans="1:3">
      <c r="A5" s="138">
        <v>207</v>
      </c>
      <c r="B5" s="139" t="s">
        <v>258</v>
      </c>
      <c r="C5" s="140">
        <f>C8+C6</f>
        <v>3</v>
      </c>
    </row>
    <row r="6" ht="24.9" customHeight="1" spans="1:3">
      <c r="A6" s="138">
        <v>20707</v>
      </c>
      <c r="B6" s="139" t="s">
        <v>581</v>
      </c>
      <c r="C6" s="141">
        <f>SUM(C7)</f>
        <v>3</v>
      </c>
    </row>
    <row r="7" ht="24.9" customHeight="1" spans="1:3">
      <c r="A7" s="138">
        <v>2070799</v>
      </c>
      <c r="B7" s="139" t="s">
        <v>582</v>
      </c>
      <c r="C7" s="141">
        <v>3</v>
      </c>
    </row>
    <row r="8" ht="24.9" customHeight="1" spans="1:3">
      <c r="A8" s="138">
        <v>20709</v>
      </c>
      <c r="B8" s="142" t="s">
        <v>583</v>
      </c>
      <c r="C8" s="143"/>
    </row>
    <row r="9" ht="24.9" customHeight="1" spans="1:3">
      <c r="A9" s="138">
        <v>2070903</v>
      </c>
      <c r="B9" s="142" t="s">
        <v>584</v>
      </c>
      <c r="C9" s="143"/>
    </row>
    <row r="10" ht="24.9" customHeight="1" spans="1:3">
      <c r="A10" s="138">
        <v>208</v>
      </c>
      <c r="B10" s="139" t="s">
        <v>274</v>
      </c>
      <c r="C10" s="144">
        <f>C11</f>
        <v>1</v>
      </c>
    </row>
    <row r="11" ht="24.9" customHeight="1" spans="1:3">
      <c r="A11" s="138">
        <v>20822</v>
      </c>
      <c r="B11" s="145" t="s">
        <v>585</v>
      </c>
      <c r="C11" s="143">
        <f>SUM(C12:C12)</f>
        <v>1</v>
      </c>
    </row>
    <row r="12" ht="24.9" customHeight="1" spans="1:3">
      <c r="A12" s="138">
        <v>2082201</v>
      </c>
      <c r="B12" s="145" t="s">
        <v>586</v>
      </c>
      <c r="C12" s="143">
        <v>1</v>
      </c>
    </row>
    <row r="13" ht="24.9" customHeight="1" spans="1:3">
      <c r="A13" s="138">
        <v>212</v>
      </c>
      <c r="B13" s="139" t="s">
        <v>106</v>
      </c>
      <c r="C13" s="144">
        <f>C14+C23+C26+C27+C31+C33</f>
        <v>111055</v>
      </c>
    </row>
    <row r="14" ht="24.9" customHeight="1" spans="1:3">
      <c r="A14" s="138">
        <v>21208</v>
      </c>
      <c r="B14" s="139" t="s">
        <v>587</v>
      </c>
      <c r="C14" s="143">
        <f>SUM(C15:C22)</f>
        <v>105383</v>
      </c>
    </row>
    <row r="15" ht="24.9" customHeight="1" spans="1:3">
      <c r="A15" s="138">
        <v>2120801</v>
      </c>
      <c r="B15" s="146" t="s">
        <v>588</v>
      </c>
      <c r="C15" s="147">
        <v>35615</v>
      </c>
    </row>
    <row r="16" ht="24.9" customHeight="1" spans="1:3">
      <c r="A16" s="138">
        <v>2120802</v>
      </c>
      <c r="B16" s="146" t="s">
        <v>589</v>
      </c>
      <c r="C16" s="147">
        <v>55710</v>
      </c>
    </row>
    <row r="17" ht="24.9" customHeight="1" spans="1:3">
      <c r="A17" s="138">
        <v>2120803</v>
      </c>
      <c r="B17" s="146" t="s">
        <v>590</v>
      </c>
      <c r="C17" s="147"/>
    </row>
    <row r="18" ht="24.9" customHeight="1" spans="1:3">
      <c r="A18" s="138">
        <v>2120804</v>
      </c>
      <c r="B18" s="146" t="s">
        <v>591</v>
      </c>
      <c r="C18" s="147">
        <v>1458</v>
      </c>
    </row>
    <row r="19" ht="24.9" customHeight="1" spans="1:3">
      <c r="A19" s="138">
        <v>2120805</v>
      </c>
      <c r="B19" s="146" t="s">
        <v>592</v>
      </c>
      <c r="C19" s="147">
        <v>9500</v>
      </c>
    </row>
    <row r="20" ht="24.9" customHeight="1" spans="1:3">
      <c r="A20" s="138">
        <v>2120806</v>
      </c>
      <c r="B20" s="146" t="s">
        <v>593</v>
      </c>
      <c r="C20" s="147">
        <v>300</v>
      </c>
    </row>
    <row r="21" ht="24.9" customHeight="1" spans="1:3">
      <c r="A21" s="138">
        <v>2120810</v>
      </c>
      <c r="B21" s="146" t="s">
        <v>594</v>
      </c>
      <c r="C21" s="147">
        <v>2800</v>
      </c>
    </row>
    <row r="22" ht="24.9" customHeight="1" spans="1:3">
      <c r="A22" s="138">
        <v>2120811</v>
      </c>
      <c r="B22" s="146" t="s">
        <v>595</v>
      </c>
      <c r="C22" s="143"/>
    </row>
    <row r="23" ht="24.9" customHeight="1" spans="1:3">
      <c r="A23" s="138">
        <v>21210</v>
      </c>
      <c r="B23" s="139" t="s">
        <v>596</v>
      </c>
      <c r="C23" s="143">
        <f>SUM(C24:C25)</f>
        <v>1000</v>
      </c>
    </row>
    <row r="24" ht="24.9" customHeight="1" spans="1:3">
      <c r="A24" s="138">
        <v>2121001</v>
      </c>
      <c r="B24" s="146" t="s">
        <v>588</v>
      </c>
      <c r="C24" s="147">
        <v>1000</v>
      </c>
    </row>
    <row r="25" ht="24.9" customHeight="1" spans="1:3">
      <c r="A25" s="138">
        <v>2121002</v>
      </c>
      <c r="B25" s="146" t="s">
        <v>589</v>
      </c>
      <c r="C25" s="143"/>
    </row>
    <row r="26" ht="24.9" customHeight="1" spans="1:3">
      <c r="A26" s="138">
        <v>21211</v>
      </c>
      <c r="B26" s="139" t="s">
        <v>597</v>
      </c>
      <c r="C26" s="143">
        <v>572</v>
      </c>
    </row>
    <row r="27" ht="24.9" customHeight="1" spans="1:3">
      <c r="A27" s="138">
        <v>21213</v>
      </c>
      <c r="B27" s="139" t="s">
        <v>598</v>
      </c>
      <c r="C27" s="143">
        <f>SUM(C28:C30)</f>
        <v>3800</v>
      </c>
    </row>
    <row r="28" ht="24.9" customHeight="1" spans="1:3">
      <c r="A28" s="138">
        <v>2121301</v>
      </c>
      <c r="B28" s="146" t="s">
        <v>599</v>
      </c>
      <c r="C28" s="143">
        <v>1500</v>
      </c>
    </row>
    <row r="29" ht="24.9" customHeight="1" spans="1:3">
      <c r="A29" s="138">
        <v>2121302</v>
      </c>
      <c r="B29" s="146" t="s">
        <v>600</v>
      </c>
      <c r="C29" s="143">
        <v>1000</v>
      </c>
    </row>
    <row r="30" ht="24.9" customHeight="1" spans="1:3">
      <c r="A30" s="138">
        <v>2121399</v>
      </c>
      <c r="B30" s="146" t="s">
        <v>601</v>
      </c>
      <c r="C30" s="143">
        <v>1300</v>
      </c>
    </row>
    <row r="31" ht="24.9" customHeight="1" spans="1:3">
      <c r="A31" s="138">
        <v>21214</v>
      </c>
      <c r="B31" s="146" t="s">
        <v>602</v>
      </c>
      <c r="C31" s="143">
        <v>300</v>
      </c>
    </row>
    <row r="32" ht="24.9" customHeight="1" spans="1:3">
      <c r="A32" s="138">
        <v>2121499</v>
      </c>
      <c r="B32" s="146" t="s">
        <v>603</v>
      </c>
      <c r="C32" s="143">
        <v>300</v>
      </c>
    </row>
    <row r="33" ht="24.9" customHeight="1" spans="1:3">
      <c r="A33" s="138">
        <v>21215</v>
      </c>
      <c r="B33" s="146" t="s">
        <v>604</v>
      </c>
      <c r="C33" s="143"/>
    </row>
    <row r="34" ht="24.9" customHeight="1" spans="1:3">
      <c r="A34" s="138">
        <v>2120501</v>
      </c>
      <c r="B34" s="146" t="s">
        <v>605</v>
      </c>
      <c r="C34" s="143"/>
    </row>
    <row r="35" ht="24.9" customHeight="1" spans="1:3">
      <c r="A35" s="138">
        <v>299</v>
      </c>
      <c r="B35" s="145" t="s">
        <v>131</v>
      </c>
      <c r="C35" s="144">
        <f>C36+C38</f>
        <v>36563</v>
      </c>
    </row>
    <row r="36" ht="24.9" customHeight="1" spans="1:3">
      <c r="A36" s="138">
        <v>22904</v>
      </c>
      <c r="B36" s="145" t="s">
        <v>606</v>
      </c>
      <c r="C36" s="143">
        <f>SUM(C37)</f>
        <v>34957</v>
      </c>
    </row>
    <row r="37" ht="24.9" customHeight="1" spans="1:3">
      <c r="A37" s="138">
        <v>2290402</v>
      </c>
      <c r="B37" s="145" t="s">
        <v>607</v>
      </c>
      <c r="C37" s="147">
        <v>34957</v>
      </c>
    </row>
    <row r="38" ht="24.9" customHeight="1" spans="1:3">
      <c r="A38" s="138">
        <v>22960</v>
      </c>
      <c r="B38" s="146" t="s">
        <v>608</v>
      </c>
      <c r="C38" s="143">
        <f>SUM(C39:C41)</f>
        <v>1606</v>
      </c>
    </row>
    <row r="39" ht="24.9" customHeight="1" spans="1:3">
      <c r="A39" s="138">
        <v>2296002</v>
      </c>
      <c r="B39" s="146" t="s">
        <v>609</v>
      </c>
      <c r="C39" s="143">
        <v>1606</v>
      </c>
    </row>
    <row r="40" ht="24.9" customHeight="1" spans="1:3">
      <c r="A40" s="138">
        <v>2296003</v>
      </c>
      <c r="B40" s="146" t="s">
        <v>610</v>
      </c>
      <c r="C40" s="143"/>
    </row>
    <row r="41" ht="24.9" customHeight="1" spans="1:3">
      <c r="A41" s="138">
        <v>2296004</v>
      </c>
      <c r="B41" s="146" t="s">
        <v>611</v>
      </c>
      <c r="C41" s="143"/>
    </row>
    <row r="42" ht="24.9" customHeight="1" spans="1:3">
      <c r="A42" s="138">
        <v>2296006</v>
      </c>
      <c r="B42" s="146" t="s">
        <v>612</v>
      </c>
      <c r="C42" s="143"/>
    </row>
    <row r="43" ht="24.9" customHeight="1" spans="1:3">
      <c r="A43" s="138">
        <v>2296011</v>
      </c>
      <c r="B43" s="146" t="s">
        <v>613</v>
      </c>
      <c r="C43" s="143"/>
    </row>
    <row r="44" ht="24.9" customHeight="1" spans="1:3">
      <c r="A44" s="138">
        <v>2296099</v>
      </c>
      <c r="B44" s="146" t="s">
        <v>614</v>
      </c>
      <c r="C44" s="143"/>
    </row>
    <row r="45" ht="24.9" customHeight="1" spans="1:3">
      <c r="A45" s="138">
        <v>232</v>
      </c>
      <c r="B45" s="145" t="s">
        <v>128</v>
      </c>
      <c r="C45" s="144">
        <f>SUM(C46:C48)</f>
        <v>13724</v>
      </c>
    </row>
    <row r="46" ht="24.9" customHeight="1" spans="1:3">
      <c r="A46" s="138">
        <v>2320411</v>
      </c>
      <c r="B46" s="145" t="s">
        <v>615</v>
      </c>
      <c r="C46" s="147">
        <v>12500</v>
      </c>
    </row>
    <row r="47" ht="24.9" customHeight="1" spans="1:3">
      <c r="A47" s="138">
        <v>2320431</v>
      </c>
      <c r="B47" s="145" t="s">
        <v>616</v>
      </c>
      <c r="C47" s="147">
        <v>724</v>
      </c>
    </row>
    <row r="48" ht="24.9" customHeight="1" spans="1:3">
      <c r="A48" s="138">
        <v>2320499</v>
      </c>
      <c r="B48" s="148" t="s">
        <v>617</v>
      </c>
      <c r="C48" s="147">
        <v>500</v>
      </c>
    </row>
    <row r="49" ht="24.9" customHeight="1" spans="1:3">
      <c r="A49" s="138">
        <v>233</v>
      </c>
      <c r="B49" s="145" t="s">
        <v>464</v>
      </c>
      <c r="C49" s="144">
        <f>SUM(C50:C51)</f>
        <v>76</v>
      </c>
    </row>
    <row r="50" ht="24.9" customHeight="1" spans="1:3">
      <c r="A50" s="138">
        <v>2330411</v>
      </c>
      <c r="B50" s="145" t="s">
        <v>618</v>
      </c>
      <c r="C50" s="143">
        <v>76</v>
      </c>
    </row>
    <row r="51" ht="24.9" customHeight="1" spans="1:3">
      <c r="A51" s="138">
        <v>2330431</v>
      </c>
      <c r="B51" s="145" t="s">
        <v>619</v>
      </c>
      <c r="C51" s="143"/>
    </row>
    <row r="52" ht="24.9" customHeight="1" spans="1:3">
      <c r="A52" s="138"/>
      <c r="B52" s="149" t="s">
        <v>620</v>
      </c>
      <c r="C52" s="144">
        <f>C5+C10+C13+C35+C45+C49</f>
        <v>161422</v>
      </c>
    </row>
    <row r="53" ht="24.9" customHeight="1" spans="1:3">
      <c r="A53" s="138">
        <v>230</v>
      </c>
      <c r="B53" s="150" t="s">
        <v>621</v>
      </c>
      <c r="C53" s="143">
        <f>C54+C57+C58+C59</f>
        <v>61890</v>
      </c>
    </row>
    <row r="54" ht="24.9" customHeight="1" spans="1:3">
      <c r="A54" s="138">
        <v>23004</v>
      </c>
      <c r="B54" s="151" t="s">
        <v>622</v>
      </c>
      <c r="C54" s="143">
        <f>SUM(C55:C56)</f>
        <v>0</v>
      </c>
    </row>
    <row r="55" ht="24.9" customHeight="1" spans="1:3">
      <c r="A55" s="138"/>
      <c r="B55" s="151" t="s">
        <v>623</v>
      </c>
      <c r="C55" s="143"/>
    </row>
    <row r="56" ht="24.9" customHeight="1" spans="1:3">
      <c r="A56" s="138">
        <v>23006</v>
      </c>
      <c r="B56" s="151" t="s">
        <v>624</v>
      </c>
      <c r="C56" s="143"/>
    </row>
    <row r="57" ht="24.9" customHeight="1" spans="1:3">
      <c r="A57" s="138">
        <v>23008</v>
      </c>
      <c r="B57" s="151" t="s">
        <v>625</v>
      </c>
      <c r="C57" s="143">
        <v>18000</v>
      </c>
    </row>
    <row r="58" ht="24.9" customHeight="1" spans="1:3">
      <c r="A58" s="138">
        <v>23009</v>
      </c>
      <c r="B58" s="151" t="s">
        <v>626</v>
      </c>
      <c r="C58" s="143"/>
    </row>
    <row r="59" ht="24.9" customHeight="1" spans="1:3">
      <c r="A59" s="138">
        <v>231</v>
      </c>
      <c r="B59" s="152" t="s">
        <v>627</v>
      </c>
      <c r="C59" s="151">
        <v>43890</v>
      </c>
    </row>
    <row r="60" ht="24.9" customHeight="1" spans="1:3">
      <c r="A60" s="138"/>
      <c r="B60" s="149" t="s">
        <v>628</v>
      </c>
      <c r="C60" s="144">
        <f>C52+C53</f>
        <v>223312</v>
      </c>
    </row>
  </sheetData>
  <mergeCells count="1">
    <mergeCell ref="B2:C2"/>
  </mergeCells>
  <printOptions horizontalCentered="1"/>
  <pageMargins left="0.511811023622047" right="0.511811023622047" top="0.551181102362205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刘栋林</cp:lastModifiedBy>
  <dcterms:created xsi:type="dcterms:W3CDTF">2006-09-16T00:00:00Z</dcterms:created>
  <cp:lastPrinted>2021-03-18T06:55:00Z</cp:lastPrinted>
  <dcterms:modified xsi:type="dcterms:W3CDTF">2023-03-06T08:56:26Z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93D2B4EF423441D4B0E14373FC2EF6A1</vt:lpwstr>
  </property>
</Properties>
</file>